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0" windowWidth="7620" windowHeight="6030" activeTab="0"/>
  </bookViews>
  <sheets>
    <sheet name="программа" sheetId="1" r:id="rId1"/>
    <sheet name="свод" sheetId="2" r:id="rId2"/>
    <sheet name="Лист1" sheetId="3" r:id="rId3"/>
    <sheet name="Лист2" sheetId="4" r:id="rId4"/>
    <sheet name="Лист3" sheetId="5" r:id="rId5"/>
  </sheets>
  <definedNames>
    <definedName name="_xlnm.Print_Titles" localSheetId="0">'программа'!$18:$20</definedName>
    <definedName name="_xlnm.Print_Area" localSheetId="0">'программа'!$A$1:$AL$189</definedName>
  </definedNames>
  <calcPr fullCalcOnLoad="1"/>
</workbook>
</file>

<file path=xl/sharedStrings.xml><?xml version="1.0" encoding="utf-8"?>
<sst xmlns="http://schemas.openxmlformats.org/spreadsheetml/2006/main" count="987" uniqueCount="284">
  <si>
    <t>Реконструкция и ввод в работу ВЛ-110 кВ Л-144 ПС «Ойсунгур»-«Гудермес-Тяговая»</t>
  </si>
  <si>
    <t>Завершение строительства 2-й очереди ПС «84»</t>
  </si>
  <si>
    <t>Реконструкция ВЛ-35 кВ Л-32</t>
  </si>
  <si>
    <t xml:space="preserve">Строительство ПС 110 кВ «Гудермес-Сити» </t>
  </si>
  <si>
    <t>Для повышения надежности и качества электроснабжения потребителей  Курчалоевского и Гудермеского    районов, разгрузка ПС «Осунгур» (закрытый центр питания), в соответствии с расчетами электротехнических режимов.   Создаст возможность образования внутрисистемного кольца ПС Курчалой-Ойсунгур-Гудермес-Тяговая-Аргунская ТЭЦ-Курчалой.</t>
  </si>
  <si>
    <t>Строительство ПС 110 кВ «Черноречье-110»</t>
  </si>
  <si>
    <t>Реконструкция Л -142  ПС "Г-330" - ПС "Гудермес-Тяговая"</t>
  </si>
  <si>
    <t>Реконструкция ПС 110/35/10 кВ «Цемзавод»</t>
  </si>
  <si>
    <t xml:space="preserve">Реконструкция ПС 110/35/10 кВ «Северная" </t>
  </si>
  <si>
    <t xml:space="preserve">Реконструкция Л-94 ПС "Шали" – ПС "Махкеты"               </t>
  </si>
  <si>
    <t>Замена опор -11 шт., замена дефектного провода АС-95  на АС-120 - 5,9 км/3пр. замена изоляторов ПС-70Е – 378 шт.</t>
  </si>
  <si>
    <t xml:space="preserve">Данная ВЛ проходит по горной лесистой местности и наибольшее количество раз повреждалась из-за обстрелов в период после восстановления с 2000 года. </t>
  </si>
  <si>
    <t>Замена существующего провода АС-120 на провод АС-185 протяженностью  - 26,3км/3пр.</t>
  </si>
  <si>
    <t>Реконструкция ВЛ-110 кВ Гудермес-Тяговая – Гудермес (Л-126)</t>
  </si>
  <si>
    <t>Замена провода АС-120 на провод сечением не менее 185 мм протяженностью  - 10,5км/3пр.</t>
  </si>
  <si>
    <t xml:space="preserve">Реконструкция Л-48 ВЛ 35 кВ ПС "Ойсунгур" - ПС "Саясан" </t>
  </si>
  <si>
    <t>Реконструкция ПС 110/35/10 кВ "Горячеисточненская"</t>
  </si>
  <si>
    <t>Реализация данной программы обеспечит качественное  электроснабжение  потребителей Шелковского и Грозненского районов, в том числе предприятий нефтяной и газовой промышленности ЧР.</t>
  </si>
  <si>
    <t>Реконструкция ПС 110/35/6 кВ "Ойсунгур"</t>
  </si>
  <si>
    <t>2013-2014</t>
  </si>
  <si>
    <t xml:space="preserve">Реконструкция ПС 110/35/10 кВ  "Наурская"  </t>
  </si>
  <si>
    <t>Реализация данной программы обеспечит качественное  электроснабжение  потребителей Наурского, Грозненского и Надтеречного районов.</t>
  </si>
  <si>
    <t xml:space="preserve">Реконструкция ПС 110/6 кВ "Алпатово" </t>
  </si>
  <si>
    <t xml:space="preserve">Реконструкция ПС 35/10 кВ "Бердыкель"                   </t>
  </si>
  <si>
    <t xml:space="preserve">Реконструкция ПС 35/6 кВ "Правобережная"            </t>
  </si>
  <si>
    <t xml:space="preserve">Реконструкция ПС 35/6 кВ "Электроприбор"              </t>
  </si>
  <si>
    <t xml:space="preserve">Реконструкция вызвана моральным и физическим износом оборудования. </t>
  </si>
  <si>
    <t xml:space="preserve">Реконструкция "Бачи-Юрт" ПС 35/10 кВ  </t>
  </si>
  <si>
    <t>Реконструкция "Беной" ПС 35/6 кВ.</t>
  </si>
  <si>
    <t xml:space="preserve">Реконструкция  ПС 35/10 кВ "Майская" </t>
  </si>
  <si>
    <t>Реконструкция "Надтеречная" ПС  35/10 кВ</t>
  </si>
  <si>
    <t xml:space="preserve">Реконструкция ПС "Надтеречная" 35/10 кВ, реализация данной программы обеспечит качественное  электроснабжение  потребителей Надтеречного района. </t>
  </si>
  <si>
    <t>Обеспечит качественное  электроснабжение потребителей Ачхой-Мартановского района.</t>
  </si>
  <si>
    <t>Реконструкция ПС 35/10 кВ "Западная"</t>
  </si>
  <si>
    <t>Модернизация ССПИ 2-я очередь</t>
  </si>
  <si>
    <t xml:space="preserve">Модернизация ССПИ 3-я очередь </t>
  </si>
  <si>
    <t xml:space="preserve"> Строительство производственно администравного здания (ПАЗ)</t>
  </si>
  <si>
    <t xml:space="preserve">Техперевооружение устройств РЗА и ПА                                                                                                                                                                                                                   </t>
  </si>
  <si>
    <t xml:space="preserve">Техперевооружение устройств СДТУ                                                                                                                                                                                          </t>
  </si>
  <si>
    <t>АСКУЭ, связь, телемеханика, диспетчеризация, учет э/э</t>
  </si>
  <si>
    <t>Реконструкция распредсетей 0,4-10 кВ Грозненского муниципального района</t>
  </si>
  <si>
    <t>Реконструкция распредсетей 0,4-10 кВ Урус-Мартановского  муниципального района</t>
  </si>
  <si>
    <t>Реконструкция распредсетей 0,4-10 кВ Ачхой-Мартановского муниципального района</t>
  </si>
  <si>
    <t>Реконструкция распредсетей 0,4-10 кВ Шелковского  муниципального района</t>
  </si>
  <si>
    <t>* подвеска провода АС-185 и изоляции -23,1 км от ПС «Грозный-330» до ПС «Гудермес-Тяговая».</t>
  </si>
  <si>
    <t xml:space="preserve">* установка 2-х линейных ячеек 110 кВ Л-109, Л-112.
* установка линейных защит на Л-109, Л-112;
* монтаж и наладка схемы АПВ (КНС, КС) на ВЛ-110 кВ;
* установка фиксирующих приборов ИМФ-ЗР;
* установка микропроцессорных устройств АЧР, с возможностью заведения под действие устройства всех присоединений 10 кВ. </t>
  </si>
  <si>
    <t>Замена провода с частичной заменой опор 22 км.</t>
  </si>
  <si>
    <t>* монтаж ячейки 35 кВ, монтаж Т-2 6,3 МВА, монтаж КРУН-6 кВ – 2 секции.</t>
  </si>
  <si>
    <t xml:space="preserve">* монтаж Т-2 ТМН-4000/35;
* замена всего коммутационного оборудования в ОРУ-35кВ на новое;
* замена ОПУ для размещения панелей управления, защиты,  приборов учета и контроля;
* замена КРУН-6 кВ – 2 секции и приборов учета и контроля силового трансформатора ТМН-110. </t>
  </si>
  <si>
    <t>* замена Т-1 на 6,3 МВА;
* замена КРУН-6 кВ -2 секции на 8 лин. ячеек;
* ОРУ-35 кВ замена оборудования.</t>
  </si>
  <si>
    <t>* замена КРУН-10кВ на 8 лин. Ячеек;
* строительство ячейки 35 кВ для завода ВЛ-35 кВ от ПС «Курчалой-110».</t>
  </si>
  <si>
    <t>* монтаж Т-2 ТМН-4000/35-У12;
* замена всего коммутационного оборудования в ОРУ-35кВ на новое;
* замена КРУН-10 кВ на 8 лин. ячеек (2 секции).</t>
  </si>
  <si>
    <t>* строительство второй очереди ОРУ-35 кВ с установкой силового трансформатора ТМН-1600/35-У1.</t>
  </si>
  <si>
    <t>* реконструкция ПС 35/10 кВ с заменой двух силовых трансформаторов 4 МВА на 6,3 МВА.</t>
  </si>
  <si>
    <t>* монтаж двух силовых трансформаторов 10000/35/10 кВ.</t>
  </si>
  <si>
    <t>* строительство заходов BJI 110 кВ Гудермес-Тяговая (2,4 км) – Шелковская (Л-146 -2,4 км) сечением провода не менее АС-185.</t>
  </si>
  <si>
    <t>* строительство заходов ВЛ 110 кВ Гудермес-Тяговая - Ойсунгур (Л-144) протяжённостью 0,2 км каждый и сечением провода не менее АС-185.</t>
  </si>
  <si>
    <t>* монтаж устройств РЗА в соответствии с техническими решениями по привязке ПС 330 кВ Сунжа к сети 110 кВ и замыканию в транзит сетей 110 кВ ОАО "Нурэнерго"</t>
  </si>
  <si>
    <t>№
п/п</t>
  </si>
  <si>
    <t>Год
выполнения</t>
  </si>
  <si>
    <t xml:space="preserve">Обоснование </t>
  </si>
  <si>
    <t>Модернизация ССПИ 1-я очередь</t>
  </si>
  <si>
    <t xml:space="preserve">с.п. Побединское
ВЛ-0,4 кВ:Замена провода АС на СИП 4х35 -13,9 км.;
ВЛ-10 кВ:Строительство -5,38 км;
ТП-10/0,4 кВ:Установка дополнительных КТП  - 2 шт. </t>
  </si>
  <si>
    <t>с.п. Старые-Атаги
ВЛ-0,4 кВ: Замена провода АС на СИП 4х35 -70,54 км;
ВЛ-10 кВ: Строительство -8,62 км;
ТП-10/0,4: Установка дополнительных КТП с ТМ  6 шт.</t>
  </si>
  <si>
    <t xml:space="preserve">с.п. Чечен-Аул
ВЛ-0,4 кВ:Замена провода АС на СИП 4х35 -55.66 км;
ВЛ-10 кВ:Строительство -12.93 км;
ТП-10/0,4 кВ:Установка дополнительных КТП - 4 шт.  </t>
  </si>
  <si>
    <t xml:space="preserve">с.п. Толстой-Юрт
ВЛ-0,4 кВ:Замена провода АС на СИП 4х35 -38.23 км;
ВЛ-10 кВ:Строительство -12.44 км;
ТП-10/0,4 кВ:Установка дополнительных КТП  -4 шт. </t>
  </si>
  <si>
    <t xml:space="preserve">с.п. Мартан-Чу
ВЛ-0,4 кВ:Замена провода АС на СИП 4х35 -48.93 км;
ВЛ-10 кВ:Строительство -8.08 км.;
ТП-10/0,4 кВ:Установка дополнительных КТП - 3 шт.  </t>
  </si>
  <si>
    <t xml:space="preserve">г. Урус-Мартан
ВЛ-0,4 кВ:Замена провода АС на СИП 4х35 -224,06 км.;
ВЛ-10 кВ:Строительство -16,43 км.
ТП-10/0,4 кВ:Установка дополнительных КТП - 3 шт.  </t>
  </si>
  <si>
    <t xml:space="preserve">с.п. Алхан-Юрт
ВЛ-0,4 кВ:Замена провода АС на СИП 4х35 -93,73 км.;
ВЛ-10 кВ:Строительство -12,31 км.;
ТП-10/0,4 кВ:Установка дополнительных КТП - 5 шт.  </t>
  </si>
  <si>
    <t xml:space="preserve">с.п. Катар-Юрт
ВЛ-0,4 кВ:Замена провода АС на СИП 4х35 -29,87 км.;
ВЛ-10 кВ:Строительство -13,32 км.;
ТП-10/0,4 кВ:Установка дополнительных КТП - 6 шт.  </t>
  </si>
  <si>
    <t xml:space="preserve">с.п. Валерик
ВЛ-0,4 кВ:Замена провода АС на СИП 4х35 -47,84 км.;
ВЛ-10 кВ:Строительство -15,13 км.;
ТП-10/0,4 кВ:Установка дополнительных КТП -5 шт. </t>
  </si>
  <si>
    <t xml:space="preserve">с.п. Ачхой-Мартан
ВЛ-0,4 кВ:Замена провода АС на СИП 4х35 -78,30 км.;
ВЛ-10 кВ:Строительство -20,65 км.;
ТП-10/0,4 кВ:Установка дополнительных КТП -5 шт. </t>
  </si>
  <si>
    <t xml:space="preserve">с.п. Самашки
ВЛ-0,4 кВ:Замена провода АС на СИП 4х35 -37,15 км.;
ВЛ-10 кВ:Строительство -15,15 км.;
ТП-10/0,4 кВ:Установка дополнительных КТП - 4 шт.  </t>
  </si>
  <si>
    <t xml:space="preserve">ст. Гребенская
ВЛ-0,4 кВ:Замена провода АС на СИП 4х35 -37.4 км.;
ВЛ-10 кВ:Строительство -10.00 км.;
ТП-10/0,4 кВ:Установка дополнительных КТП 4 шт. </t>
  </si>
  <si>
    <t xml:space="preserve">ст. Курдюковская
ВЛ-0,4 кВ:Замена провода АС на СИП 4х35 -14.5 км.;
ВЛ-10 кВ:Строительство -1.00 км.;
ТП-10/0,4 кВ:Установка дополнительных КТП -1 шт.  </t>
  </si>
  <si>
    <t xml:space="preserve">ст. ДубовскаяВЛ-0,4 кВ:Замена провода АС на СИП 4х35 -24.46 км.;
ВЛ-10 кВ:Строительство -8.87 км.;
ТП-10/0,4 кВ:Установка дополнительных КТП - 1шт.  </t>
  </si>
  <si>
    <t xml:space="preserve">с. Бурунское
ВЛ-0,4 кВ:Замена провода АС на СИП 4х35 -7.07 км.;
ВЛ-10 кВ:Строительство -30.61 км.;
ТП-10/0,4 кВ:Установка дополнительных КТП -1 шт.  </t>
  </si>
  <si>
    <t>Строительство заходов BJI 110 кВ Гудермес-Тяговая– Шелковская на ПС-330 кВ "Сунжа"</t>
  </si>
  <si>
    <t>Строительство заходов ВЛ 110 кВ Гудермес-Тяговая - Ойсунгур на ПС-330 кВ "Сунжа"</t>
  </si>
  <si>
    <t xml:space="preserve">Реконструкция ПС 110 кВ «ГРП-110» </t>
  </si>
  <si>
    <t>*установка трансформатора 25 МВА;
*установка выключателя 110 кВ;
*строительство ячейки 110 кВ Л-136;
*восстановление панелей ДЗШ 110 кВ и УРОВ 110 кВ;
*установка регистратора аварийных событий АУРа на отходящих ВЛ110 кВ и ОВ 110 кВ;
*Монтаж оборудования для АОСН и АЧР</t>
  </si>
  <si>
    <t>* строительство фидеров 10 кВ - общая протяженность 30 км.</t>
  </si>
  <si>
    <t>* строительство ВЛ-35 кВ до существующих ПС 35 кВ «Бачи-Юрт»-12км. и «Курчалой» -3км. Всего 15 км;</t>
  </si>
  <si>
    <t>* монтаж оборудования для 3-х ячеек 110 кВ ;
* монтаж панелей РЗиА ;
* монтаж Т-4 6,3 МВА;
* приобретение и замена выключателя 35 кВ Л-87;
* приобретение установка АОСН и АЧР.</t>
  </si>
  <si>
    <t xml:space="preserve">Реконструкция ПС 110/35/10 кВ "Самашки" </t>
  </si>
  <si>
    <t>Реконструкция ПС 110 кВ Гудермес-Тяговая</t>
  </si>
  <si>
    <t>* Приобретение монтаж оборудования для АОСН и АЧР для 3-х ПС 110 кВ (не включенных в данную программу)</t>
  </si>
  <si>
    <t>Реконструкция Л-87</t>
  </si>
  <si>
    <t>Реконструкция распредсетей 0,4-10 кВ ОАО "Нурэнерго"</t>
  </si>
  <si>
    <t>По дополнительному перечню, отдельно</t>
  </si>
  <si>
    <t>Замена провода 13,5 км/3 пр, замена опор-5 шт.</t>
  </si>
  <si>
    <t>Расширение ОРУ-110 кВ с заменой оборудования, замена КРУН-10 кВ -2 секции</t>
  </si>
  <si>
    <t xml:space="preserve">Реконструкция ВЛ-110 кВ Л-128 ПС «Ярык-Су - Ойсунгур» </t>
  </si>
  <si>
    <t>Обеспечит качественное  электроснабжение потребителей Ачхой-Мартановского района. Обеспечит надежность и качество электроснабжения потребителей  и Ачхой-Мартановского и Урус-Мартановского районов</t>
  </si>
  <si>
    <t>Обеспечит качественное  электроснабжение потребителей Шатойского, Итум-Калинского и Шаройского районов.</t>
  </si>
  <si>
    <t>* замена ОД и КЗ 110кВ Т-1 и Т-2 на выключатели 110 кВ - 2 шт., приобретение и монтаж оборудования РЗА;
* монтаж устройств РЗА в соответствии с техническими решениями по привязке ПС 330 кВ Сунжа к сети 110 кВ и замыканию в транзит сетей ОАО «Нурнерго»                                                            * Приобретение монтаж оборудования для АОСН и АЧР.</t>
  </si>
  <si>
    <t>Реконструкция "Шали" ПС 110/35/10 кВ</t>
  </si>
  <si>
    <t>* монтаж Т-2 10 МВА;
* строительство линейных ячеек  для заходов 110кВ  (Л-147, Л-146) с установкой  выключателей 110 кВ;
*замена ОД и КЗ с установкой современных выключателей - 2 шт.;
* замена ячейки 110 кВ секционного выключателя  с заменой выключателя;
* монтаж панелей РЗА для всей ПС;
* строительство  здания  ОПУ и аккумуляторной и монтаж аккумуляторной батареи а так же оборудования РЗА;
* монтаж и наладка учета электроэнергии;
* монтаж устройств РЗА по привязке ПС 330 кВ Сунжа к сети 110 кВ и замыканию в транзит сетей 110 кВ ОАО «Нурэнерго»;                                                             *Приобретение и монтаж оборудования для АОСН и АЧР</t>
  </si>
  <si>
    <t>* строительство ПС 110/10/6 с 2-мя трансформаторами по 16 МВА, с заходами;
* строительство отпайки (2-х ВЛ-110 кВ по схеме заход-выход) от Л-137 ПС «Грозный-330»-ПС «ГРП»;
* строительство ячейки  110 кВ на ПС «Грозный-330» для Л-137</t>
  </si>
  <si>
    <t>* строительство заходов 110 кВ от  ВЛ 110 кВ Л-126 и Л-142;
* строительство ячеек 110 кВ на ПС «Гудермес-Тяговая» и «Гудермес-Город».</t>
  </si>
  <si>
    <r>
      <t>* монтаж 2-х силовых трансформаторов ТМН-6300/35-У1;
* м</t>
    </r>
    <r>
      <rPr>
        <sz val="13"/>
        <color indexed="8"/>
        <rFont val="Times New Roman"/>
        <family val="1"/>
      </rPr>
      <t>онтаж оборудования линейной ячейки 35 кВ для захода ВЛ-35кВ Л 444</t>
    </r>
    <r>
      <rPr>
        <sz val="13"/>
        <rFont val="Times New Roman"/>
        <family val="1"/>
      </rPr>
      <t>а</t>
    </r>
    <r>
      <rPr>
        <sz val="13"/>
        <color indexed="8"/>
        <rFont val="Times New Roman"/>
        <family val="1"/>
      </rPr>
      <t>;
* замена КРУН-10 кВ.</t>
    </r>
  </si>
  <si>
    <t>Строительство ПС 110/35/10 кВ "Ачхой Мартан" с заходами на Л-110 кВ №202</t>
  </si>
  <si>
    <t xml:space="preserve">Снижение напряжения в узлах нагрузки энергосистемы Чеченской Республики ниже аварийно-допустимых величин в послеаварийных режимах в ремонтных схемах ВЛ 330 кВ в летний и зимний максимумы. Согласно замечаний, выданных Северокавказским РДУ при проверке готовности ОАО "Нурэнерго" к работе в ОЗП 2012/2013 гг. (Особое мнение Северокавказского РДУ к Акту проверки...б/н от 04.10.2012 г.) </t>
  </si>
  <si>
    <t xml:space="preserve">Приведение к проектным параметрам. Снижение напряжения в узлах нагрузки энергосистемы Чеченской Республики ниже аварийно-допустимых величин в послеаварийных режимах в ремонтных схемах ВЛ 330 кВ в летний и зимний максимумы. Согласно замечаний, выданных Северокавказским РДУ при проверке готовности ОАО "Нурэнерго" к работе в ОЗП 2012/2013 гг. (Особое мнение Северокавказского РДУ к Акту проверки...б/н от 04.10.2012 г.) </t>
  </si>
  <si>
    <t xml:space="preserve">Согласно замечаний, выданных Северокавказским РДУ при проверке готовности ОАО "Нурэнерго" к работе в ОЗП 2012/2013 гг. (Особое мнение Северокавказского РДУ к Акту проверки...б/н от 04.10.2012 г.) </t>
  </si>
  <si>
    <t xml:space="preserve"> Для повышения надежности электроснабжения потребителей г. Гудермес и Гудермесского муниципального района, в соответствии с расчетами электротехнических режимов. Существующая ПС "Гудермес-Город" в период максимальных нагрузок работает в режиме перегруза и является закрытым центром питания.</t>
  </si>
  <si>
    <t>Для электроснабжения потребителей и объектов юго-западной части г. Грозного</t>
  </si>
  <si>
    <t>Для замыкания в транзит ВЛ-110 кВ Л-109 и Л-112.  Повышения надежности и качества электроснабжения потребителей центральной части г.Грозного.</t>
  </si>
  <si>
    <t>В соответствии с замечаниями, выданными Северокавказским РДУ для подготовки ОАО "Нурэнерго" к работе в ОЗП 2013/2014 гг. (Письмо Северокавказского РДУ от 07.03.2013 г. №Р51-б2-VI-19-535). Альтернатива  реконструкции   ВЛ-110   кВ «Ойсунгур» - «Ярык-су» (Л-128) и ВЛ-110 кВ «Гудермес- Тяговая» - «Гудермес-Город»  (Л-126)  с заменой провода ВЛ на АС-185, которая перенесена на более поздний срок.</t>
  </si>
  <si>
    <t xml:space="preserve">Повышение надежности и качества электроснабжения потребителей населенных пунктов Ножай-Юртовского района Чеченской республики питающихся от ПС «Саясан» по итогам прошедших ОЗП имеющие наибольшее количество  перерывов в электроснабжении.  </t>
  </si>
  <si>
    <r>
      <t xml:space="preserve">Обеспечит качественное и надёжное электроснабжение </t>
    </r>
    <r>
      <rPr>
        <sz val="13"/>
        <rFont val="Times New Roman"/>
        <family val="1"/>
      </rPr>
      <t xml:space="preserve">потребителей Гудермесского, Курчалоевского и Ножай - Юртовского  районов  ЧР. Работает в режиме перегруза, является закрытым центром питания. </t>
    </r>
  </si>
  <si>
    <t>Для приведения к проектной схеме.</t>
  </si>
  <si>
    <t xml:space="preserve">Реконструкция ПС 35/6 кВ "Правобережная» обеспечит качественное  электроснабжение  потребителей Грозненского района. </t>
  </si>
  <si>
    <t xml:space="preserve"> Обеспечит качественное электроснабжение потребителей Ножай-Юртовского района ЧР. Подстанция "Беной" ранее была собственностью "Нефтяников", установленное оборудование разношерстное, в т.ч. импортное. Морально устаревшее.</t>
  </si>
  <si>
    <t>Обеспечит качественное  и надежное электроснабжение  потребителей Курчалоевского района ЧР.</t>
  </si>
  <si>
    <t xml:space="preserve">ПС 35/10кВ «Ножай-Юрт» является одной из основных  подстанций, которая обеспечивают электроэнергией потребителей Ножай-Юртовского района.  (закрытый центр питания), </t>
  </si>
  <si>
    <t>Выполнение мероприятий по договору на ТП ( ВНС – 9)</t>
  </si>
  <si>
    <t>Акт от 04.10.2012 №2 проверки готовности ОАО "Нурэнерго" к прохождению ОЗП 2012/2013 годов.(Письмо Северокавказского РДУ от 07.03.2013 г. №Р51-б2-VI-19-535).</t>
  </si>
  <si>
    <t>Для замыкания в транзит ВЛ-110 кВ Л-160 и Л-161.  Обеспечит качественное  электроснабжение  потребителей Шалинского,  Веденского  районов.Является закрытым центром питания.</t>
  </si>
  <si>
    <r>
      <t xml:space="preserve">Наименование проекта </t>
    </r>
    <r>
      <rPr>
        <sz val="13"/>
        <color indexed="8"/>
        <rFont val="Times New Roman"/>
        <family val="1"/>
      </rPr>
      <t>(строительство/реконструкция/проектирование)</t>
    </r>
  </si>
  <si>
    <t>км</t>
  </si>
  <si>
    <t>МВА</t>
  </si>
  <si>
    <t>Ввод</t>
  </si>
  <si>
    <t>Прирост</t>
  </si>
  <si>
    <t>Физические характеристики</t>
  </si>
  <si>
    <t>Описание, объем работ</t>
  </si>
  <si>
    <t>План освоения</t>
  </si>
  <si>
    <t>Источник финансирования</t>
  </si>
  <si>
    <t>Соответствие схеме и программе развития Чеченской Республики (да/нет)</t>
  </si>
  <si>
    <t>Наименование подпрограммы (подготовка к ОЗП 2013/2014, исполнение обязательств по ТП, ликвидация узких мест, объединение изолированных районов, восстановление объектов разрушенных в период военных действий, и т.п.)</t>
  </si>
  <si>
    <t>Ввод мощностей в эксплуатацию</t>
  </si>
  <si>
    <t>План 2013 года</t>
  </si>
  <si>
    <t>План 2014 года</t>
  </si>
  <si>
    <t>Подготовка к ОЗП 2013/2014</t>
  </si>
  <si>
    <t>Необходимость приведения подстанции к проектным параметрам. Отсутствие ДЗШ и УРОВ 110 кВ приводит к увеличению времени отключения КЗ на шинах 110 кВ, погашению потребителей ПС 110 кВ Самашки, ПС 110 кВ Северная, ПС 110 кВ Восточная, ПС 110 кВ Холодильник, ПС 110 кВ Консервная вследствие отключения питающих ВЛ с противоположных концов.
Снижение напряжения в узлах нагрузки энергосистемы Чеченской Республики ниже аварийно-допустимых величин в послеаварийных режимах в ремонтных схемах ВЛ 330 кВ в летний и зимний максимумы. Согласно замечаний, выданных Северокавказским РДУ при проверке готовности ОАО "Нурэнерго" к работе в ОЗП 2012/2013 гг. (Особое мнение Северокавказского РДУ к Акту проверки...б/н от 04.10.2012 г.)  Является закрытым центром питания.</t>
  </si>
  <si>
    <t>Отсутствие ДЗШ и УРОВ 110 кВ приводит к увеличению времени отключения КЗ на шинах 110 кВ, погашению потребителей ПС 110 кВ Слепцовская-110, ПС 110 кВ Ачикулак, ПС 110 кВ Каясула при возникновении устойчивого КЗ на шинах 110 кВ ПС Ищерская вследствие отключения питающих ВЛ с противоположных концов. Реконструкция подстанции  необходима в соответствии с замечаниями, ранее выданными Северокавказским РДУ для подготовки ОАО "Нурэнерго" к работе в ОЗП 2013/2014 гг. (согласно плана мероприятий по результатам проверки готовности ОАО "Нурэнерго" к ОЗП. от 04.10.2012 г.</t>
  </si>
  <si>
    <t xml:space="preserve"> Согласно требований Северокавказского РДУ ввод  в  работу  ВЛ   110  кВ «Плиево» - «Ищерская» (Л-122) в транзитном режиме по нормальной схеме
для повышения надежности электроснабжения по сети 110 кВ (для кольцевания с Ингушской и Северо-Осетинской энергосистемой)  и перевода нагрузок на ПС «84»</t>
  </si>
  <si>
    <t>* монтаж силового трансформатора 16 МВА и  выключателя 110кВ;
* замена выключателя 110 кВ;
* доукомплектование панелей защиты, управления и сигнализации.</t>
  </si>
  <si>
    <t>нет</t>
  </si>
  <si>
    <t>исполнение обязательств по технологическому присоединению</t>
  </si>
  <si>
    <t>* строительство ВЛ-110  кВ – 75,43км (с отп. на    ПС Ачхой-Мартан). Провод АС-185.
* строительство ячейки 110 кВ на ПС «Горец».
* строительство ячейки 110 кВ на ПС  на ПС «Плиево».</t>
  </si>
  <si>
    <t>Превышение длительно-допустимых токовых нагрузок ВЛ 110 кВ Ищерская – Ищерская-Тяговая – Алпатово – Наурская в послеаварийных режимах в ремонтных схемах. Обеспечение возможности ТП новых потребителей в энергоузлы ПС 110 кВ Ищерская-Тяговая, ПС 110 кВ Алпатово, ПС 110 кВ Наурская, ПС 110 кВ № 84, 1 с.ш. 110 кВ ПС 110 кВ ГРП-110, ПС 110 кВ Самашки, ПС 110 кВ Горец величиной более 4 МВт.</t>
  </si>
  <si>
    <t>Строительство ПС 110 кВ «Курчалой» с заходами 110 кВ</t>
  </si>
  <si>
    <t>Монтаж оборудования ТМ, организация диспетчерских каналов связи и каналов передачи телеметрической информации с ПС «Горец»; ПС «Шелковская»;ПС «Цемзавод»;ПС «Шали»;ПС «Восточная»;ПС «Ищерская-Тяговая»;ПС «Алпатово»;ПС «Терек-Тяговая»;ПС «Горячеисточненская»;ПС «АКХП»;ПС «Южная»;ПС «Октябрьская»;ПС «Червленая».</t>
  </si>
  <si>
    <t>Монтаж оборудования ТМ, организация диспетчерских каналов связи и каналов передачи телеметрической информации с ПС «Серноводск»;ПС «Ассиновская»;ПС «Бороздиновская»;ПС «Итум-Кале»;ПС «Шатой»;ПС «Знаменская»;ПС «Надтеречная»;ПС «Ножай-Юрт»;ПС «Саясан»;ПС «Тепличная»;ПС «Западная»;ПС «Ведено»;ПС «Махкеты».</t>
  </si>
  <si>
    <t>Мероприятия по модернизации распределительных сетей 0,4-10 кВ</t>
  </si>
  <si>
    <t xml:space="preserve"> В соответствии с требованиями ТУ  МЭС ЮГА  к  тех. присоединению Л – 161.                     Согласно договора ТП обязательства ОАО "Нурэнерго" по строительству ПС 110 кВ "Ведучи". Для замыкания в транзит ВЛ-110 кВ Л-160 и Л-161</t>
  </si>
  <si>
    <t>110 кВ</t>
  </si>
  <si>
    <t>35 кВ</t>
  </si>
  <si>
    <t>0.4-10 кВ</t>
  </si>
  <si>
    <t>Класс напряжения</t>
  </si>
  <si>
    <t>прочее, в т.ч.</t>
  </si>
  <si>
    <t>стоимость, млн. руб. без НДС</t>
  </si>
  <si>
    <t>ВСЕГО</t>
  </si>
  <si>
    <t>Объем ввода</t>
  </si>
  <si>
    <t>Реалистический вариант</t>
  </si>
  <si>
    <t>Оптимистический вариант</t>
  </si>
  <si>
    <t>Минимальный вариант</t>
  </si>
  <si>
    <t>Приоритет исполнения (1 - 10, 1- высший приоритет, 10 низший приритет)</t>
  </si>
  <si>
    <t>* подвеска провода АС-185 28,3/ км. 3пр. и изоляторов.
* восстановление 2-х ячеек 110 кВ на ПС «Ойсунгур» и на ПС «Гудермес-Тяговая»</t>
  </si>
  <si>
    <t>не определен</t>
  </si>
  <si>
    <t>* реконструкция ОРУ-110 кВ с  установкой    выключателей 110 кВ –3шт. (Л-147, Л-148, СМВ);
* монтаж выключателя 110 кВ. - 3шт;
* строительство  здания  аккумуляторной и монтаж аккумуляторной батареи;
* реконструкция и наладка системы РЗА,  установка комплектов панелей защит и устройств АПВ на Л-147, 148  - установка микропроцессорных устройств АЧР с возможностью заведения под действие устройства всех присоединений 10-35 кВ;
* реконструкция и наладка системы учета;
* Приобретение монтаж оборудования для АОСН и АЧР.</t>
  </si>
  <si>
    <t>ликвидация дефицита и узких мест</t>
  </si>
  <si>
    <t xml:space="preserve">* строительство ПС 110/35/10 кВ с 2-мя трансформаторами по 25 МВА;
</t>
  </si>
  <si>
    <t>* Строительство ВЛ-110 кВ Л-163 с заходами на ПС "Аргунская ТЭЦ" пс "Курчалой-110" - 25 км.</t>
  </si>
  <si>
    <t>* Строительство ВЛ-110 кВ б/н/  с заходми на ПС "Ойсунгур" ПС "Курчалой-110" - 35 км.</t>
  </si>
  <si>
    <t>* строительство ВЛ 35 кВ от ПС "Ведено" до бывшей ПС "Центоро" - 12,5 км.</t>
  </si>
  <si>
    <t xml:space="preserve">
* строительство ячеек 35 кВ на ПС «Саясан» и «Ведено»</t>
  </si>
  <si>
    <t>* строительство ВЛ-10 кВ -11,9 км для подключения потребителей от ПС «Саясан».</t>
  </si>
  <si>
    <t xml:space="preserve">В связи с увеличением  потребления электроэнергии в Восточной части ЧР и необходимостью повышения надежности электроснабжения.              В соответствии с замечаниями, выданными Северокавказским РДУ для подготовки ОАО "Нурэнерго" к работе в ОЗП 2013/2014 гг. (Письмо Северокавказского РДУ от 07.03.2013 г. №Р51-б2-VI-19-535). </t>
  </si>
  <si>
    <t>* замена КРУН-6 кВ 2 секции по 8 линейных ячеек;
* замена СМВ-110 кВ;
* восстановление ОСШ-110 кВ; 
* восстановление панелей защит и управления СВ-110 кВ;
* замена панели центральной сигнализации;
* восстановление щита переменного тока; 
*восстановление щита постоянного тока;
* монтаж РЗА Т1 и СВ-110 кВ;
* монтаж AЛAP в ячейке BJI 110 кВ Гудермес-Тяговая - Горячеисточнинская (Л-177);                                               
* монтаж оборудования для АОСН и АЧР.</t>
  </si>
  <si>
    <t>* замена ОДКЗ-110 -2 шт. на выключатели 110 кВ, замена МКП-110 кВ -1 шт, разъединители 110 кВ -2 шт., замена КРУН-10 кВ 18 ячеек, монтаж и наладка схемы УРОВ, ДЗШ-110 кВ;
* установка микропроцессорных устройств АЧР с возможностью заведения под действие устройства всех присоединений 10, 35 кВ) установка микропроцессорных устройств АЧР с возможностью заведения под действие устройства всех присоединений 10, 35 кВ), АПВ (КНС, КС) на Л-173, Л-130, Л-185 и ОСВ. Монтаж АЛАР в ячейке ВЛ 110 кВ Наурская - ПС №84 (Л-185) в соответствии с техническими решениями по привязке ПС 330 кВ Сунжа к сети 110 кВ;
* монтаж оборудования для АОСН и АЧР.</t>
  </si>
  <si>
    <t>* замена 2-х трансформаторов 16 МВА на 25 МВА;
* реконструкция оборудования  ОРУ-110 кВ с установкой доп. 3-х выкл.;
* замена ОД и КЗ 110 кВ на  выключатели 110кВ- 2 компл.;
* реконструкция РЗА согласно внесенных предложений по реконструкции ПС.;
* монтаж оборудования для АОСН и АЧР.</t>
  </si>
  <si>
    <t>Обеспечит качественное электроснабжение  потребителей                                     Наурского района ЧР.</t>
  </si>
  <si>
    <t>Реконструкция ПС 35/10 кВ "Ножай-Юрт".</t>
  </si>
  <si>
    <t xml:space="preserve"> Обеспечит качественное электроснабжение  потребителей                                     Наурского района ЧР. </t>
  </si>
  <si>
    <t>* строительство ПС-110/35/10 кВ  2х16000 МВА;
* монтаж оборудования ОРУ-110 кВ (ячейки Т-1 и Т-2, системы шин, выключатели 110 кВ, ТН-110, разъединители и т.д.), монтаж КРУН-10 кВ, монтаж ОПУ;
* монтаж цепей вторичной коммутации оборудования ячейки Т-1 и Т-2.</t>
  </si>
  <si>
    <t>Проект ВЛ-110 кВ (б/н) с заходами на ПС «Шали» ПС «Курчалой-110»</t>
  </si>
  <si>
    <t>Проект Строительство ВЛ-6-10 кВ</t>
  </si>
  <si>
    <t>Проект Строительство ВЛ-0,4 кВ</t>
  </si>
  <si>
    <t>Проект Строительство ПС 110/35*10 кВ «Ачхой-Мартан» с отпайкой</t>
  </si>
  <si>
    <t>2013 год</t>
  </si>
  <si>
    <t>2014 год</t>
  </si>
  <si>
    <t>2015 год</t>
  </si>
  <si>
    <t>Всего</t>
  </si>
  <si>
    <t>прочее</t>
  </si>
  <si>
    <t>На 01.01.2013</t>
  </si>
  <si>
    <t>На 01.01.2014</t>
  </si>
  <si>
    <t>На 01.01.2015</t>
  </si>
  <si>
    <t>На 01.01.2016</t>
  </si>
  <si>
    <t>Потери, %</t>
  </si>
  <si>
    <t>Износ, %</t>
  </si>
  <si>
    <t>Закрытые ЦП, шт.</t>
  </si>
  <si>
    <t>Дефицит мощности, МВА</t>
  </si>
  <si>
    <t xml:space="preserve"> Мероприятия по повышению надежности</t>
  </si>
  <si>
    <t>* замена тр-ра 10 МВА на 16 МВА 
* замена выключателей 110 кВ -2 шт.
* реконструкция и наладка схемы  РЗА (монтаж панелей РЗА)
*  реконструкция ОРУ-35 кВ с заменой выключателей 35 кВ –2 шт.
* восстановление ячейки ВЛ-110 Л-122
* приобретение и монтаж оборудования для АОСН и АЧР</t>
  </si>
  <si>
    <t>Строительство ВЛ-35 кВ -36,6 км.</t>
  </si>
  <si>
    <t>* монтаж оборудования ТМ, организация диспетчерских каналов связи и каналов передачи телеметрической информации с ПС 110 кВ «ГРП-110», «Северная» и ЦДС ОАО «Нурэнерго» в СК РДУ;
* монтаж диспетчерского щита в ЦДС ОАО «Нурэнерго»;
* организация резервного прямого канала диспетчерской связи между ДЦ  СК РДУ и ЦДС ОАО «Нурэнерго», проходящей по разным географическим трассам или разным средам передачи с основным каналом на всех участках; 
* монтаж оборудования ТМ, организация диспетчерских каналов связи и каналов передачи телеметрической информации с девяти ПС 110 кВ «Ищерская», «Наурская», «Ойсунгур», «Гудермес-Тяговая», «Самашки, «Каргалиновская», «№84», «Гудермес-Город».</t>
  </si>
  <si>
    <t>ИТОГО</t>
  </si>
  <si>
    <t>Восстановление ВЛ-110 кВ Л-202 ПС «Плиево»-ПС «Горец»</t>
  </si>
  <si>
    <t xml:space="preserve">Установка устройств АЧР на ПС 110 кВ и 35 кВ </t>
  </si>
  <si>
    <t xml:space="preserve">Реконструкция ПС 110 кВ «Ищерская» </t>
  </si>
  <si>
    <t xml:space="preserve">Реконструкция ПС 110 кВ «Каргалиновская». </t>
  </si>
  <si>
    <t xml:space="preserve">Реконструкция ПС 110 кВ «Шелковская». </t>
  </si>
  <si>
    <t>Ввосстановление ВЛ 35 кВ Л-50 ПС «Саясан»-ПС «Ведено» с переводом на номинальное напряжение</t>
  </si>
  <si>
    <t>II.  Подпрограмма "Обеспечение устойчивого социально-экономического роста и повышение инвестиционной привлекательности региона"</t>
  </si>
  <si>
    <t>Производственная база ЮУЭС</t>
  </si>
  <si>
    <t>Завершение строительных работ</t>
  </si>
  <si>
    <t>Производственная база СУЭС</t>
  </si>
  <si>
    <t>Наурские РЭС</t>
  </si>
  <si>
    <t>Надтеречные РЭС</t>
  </si>
  <si>
    <t>Шелковские РЭС</t>
  </si>
  <si>
    <t>Ачхой-Мартановские РЭС</t>
  </si>
  <si>
    <t>Сунженский уч-к Ачхой-Мартановских РЭС</t>
  </si>
  <si>
    <t xml:space="preserve">Строительство новой производственно-ремонтной базы </t>
  </si>
  <si>
    <t>Урус-Мартановские РЭС</t>
  </si>
  <si>
    <t>Грозненские РЭС</t>
  </si>
  <si>
    <t>Ножай-Юртовские РЭС</t>
  </si>
  <si>
    <t>Гудермесские РЭС</t>
  </si>
  <si>
    <t>Курчалоевские РЭС</t>
  </si>
  <si>
    <t>Шалинские РЭС</t>
  </si>
  <si>
    <t>Веденские РЭС</t>
  </si>
  <si>
    <t>Шатойские РЭС</t>
  </si>
  <si>
    <t>Итум-Калинские РЭС</t>
  </si>
  <si>
    <t>Охранные мероприятия на объектах</t>
  </si>
  <si>
    <t>Инженерно-технические мероприятия направленные на охрану объектов</t>
  </si>
  <si>
    <t>Создание системы КАСУБ</t>
  </si>
  <si>
    <t>Создание комплексной автоматизированной системы управления безопасностью (КАСУБ) с интеграцией в единый центр управления безопасностью (ЕСУБ)</t>
  </si>
  <si>
    <t>обеспечению работников электросетевого комплекса Чеченской Республики служебным жильём</t>
  </si>
  <si>
    <t xml:space="preserve">1.2. Мероприятия по повышению надежности функционирования электросетевого комплекса </t>
  </si>
  <si>
    <t xml:space="preserve">квартиры - 58 шт.; коттеджи - 42 шт., г. Гудермес, г.Урус-Мартан, с. Ачхой-Мартан, с. Серноводская, с.Ножай-Юрт, ст. Наурская, с. Надтеречное, с. Курчалой, г. Шали, г. Аргун, с. Шатой, ст. Шелковская, ст.Червленная, с.Ведено, с.Итум-Кале, г.Грозный (на территории бывшей  ПС "Комсомольская")  </t>
  </si>
  <si>
    <t>* приобретение и замена КРУН-10 кВ, замена ячейки ввода Т-1 в комплекте;
* монтаж оборудования для АОСН и АЧР.</t>
  </si>
  <si>
    <t>план 2015 года</t>
  </si>
  <si>
    <t>план 2016 года</t>
  </si>
  <si>
    <t>план 2017 года</t>
  </si>
  <si>
    <t>План 2018 года</t>
  </si>
  <si>
    <t>2015-2016</t>
  </si>
  <si>
    <t>2.1.Снятие ограничений в электрических сетях 330 кВ</t>
  </si>
  <si>
    <t>Строительство ПС 330 кВ "Сунжа"</t>
  </si>
  <si>
    <t>Модернизация ВЛ 330 кВ "Чир- Юрт" - "Грозный"</t>
  </si>
  <si>
    <t xml:space="preserve">* строительство ПС 330 кВ с 2-мя трансформаторами по 125 МВА;                                                                                                                                   * строительство заходов ВЛ 330 кВ 2*90 км.
</t>
  </si>
  <si>
    <t>* усиление опор;                                                                                                           * пордвеска грозотроса</t>
  </si>
  <si>
    <t>2.2. Снятие ограничений в электрических сетях 35-110 кВ</t>
  </si>
  <si>
    <t>2.3. Снятие ограничений в электрических сетях 0,4 - 10 кВ</t>
  </si>
  <si>
    <t>Приобретение/строительство жилья для сотрудников, ослуживающих ПС 330 кВ "Сунджа"</t>
  </si>
  <si>
    <t>4.2 ОАО "ФСК ЕЭС"</t>
  </si>
  <si>
    <t>ВСЕГО ПО ПРОГРАММЕ, в том числе</t>
  </si>
  <si>
    <t>ОАО "ФСК ЕЭС"</t>
  </si>
  <si>
    <t>Стоимость всего,         млн руб. с НДС</t>
  </si>
  <si>
    <t>млн. руб. с НДС</t>
  </si>
  <si>
    <t>инвестиционная программа ОАО "ФСК ЕЭС" на 203-2018 гг.</t>
  </si>
  <si>
    <t>Б.Х. Мисиров</t>
  </si>
  <si>
    <t>Заместитель генерального директора по техническим вопросам – главный инженер
ОАО «МРСК Северного Кавказа»</t>
  </si>
  <si>
    <t>План 2019 года</t>
  </si>
  <si>
    <t>заемные средства</t>
  </si>
  <si>
    <t>2014-15</t>
  </si>
  <si>
    <t>2014-2019</t>
  </si>
  <si>
    <t>2015-2017</t>
  </si>
  <si>
    <t>2015-2019</t>
  </si>
  <si>
    <t>ОАО "Чеченэнерго"</t>
  </si>
  <si>
    <t>4.1. ОАО "Чеченэнерго"</t>
  </si>
  <si>
    <t xml:space="preserve">Для обеспечения необходимых перетоков в период максимальных нагрузок от ПС «Грозный-330»Участок  Л-142 от ПС «Гудермес-Тяговая» до оп. №29 уже построена. Так же построен участок протяженностью в 6 пролетов от ПС «Грозный-330».       Ранее была включена в 3-х летнюю инвестиционную программу за счет средств господдержки. </t>
  </si>
  <si>
    <t>Строительство ВЛ-35 кВ Л-50 позволит обеспечить резервное электроснабжение потребителей Ножай-Юртовского и Веденского муниципальных районов, по итогам прошедших ОЗП имеющие наибольший процент повреждаемости и перерывов в электроснабжении.  В настоящее время по части существующей Л-50 на участок протяженностью  11,9 км. подано напряжение 10 кВ (ф-1 ПС «Саясан»).</t>
  </si>
  <si>
    <t>Снижение уровня потерь до нормативных, повышение надежности электроснабжения конечных потребителей, улучшение качества электроэнергии</t>
  </si>
  <si>
    <t>Исполняющий обязанности Генерального директора ОАО «МРСК Северного Кавказа»</t>
  </si>
  <si>
    <t>С.А. Архипов</t>
  </si>
  <si>
    <t>итого</t>
  </si>
  <si>
    <t>III.  Подпрограмма "Производственно-ремонтное обеспечение и материально-техническое оснащение"</t>
  </si>
  <si>
    <t>2017-2018</t>
  </si>
  <si>
    <t>I.  Подпрограмма "Обеспечение бесперебойного электроснабжения потребителей и подготовка к прохождению осенне-зимнего периода 2014-2015"</t>
  </si>
  <si>
    <t>1.1. Мероприятия для получения паспорта готовности при прохождении ОЗП 2014-2015 гг.  по предписаниям Системного оператора</t>
  </si>
  <si>
    <t>Комплексная программа развития электрических сетей Чеченской Республики на период 2015-2019 годов (с корректировкой 2014 года)</t>
  </si>
  <si>
    <t>Согласовано:</t>
  </si>
  <si>
    <t>Министр промышленности и энергетики</t>
  </si>
  <si>
    <t>Чеченской Республики</t>
  </si>
  <si>
    <t>Г.С. Таймасханов</t>
  </si>
  <si>
    <t>_______________________________________________________</t>
  </si>
  <si>
    <t>Утверждено:</t>
  </si>
  <si>
    <t>Первый заместитель</t>
  </si>
  <si>
    <t>Генерального директора по технической политике</t>
  </si>
  <si>
    <t>ОАО "Россети"</t>
  </si>
  <si>
    <t xml:space="preserve">Р.Н. Бердников </t>
  </si>
  <si>
    <t>_____________________________________________________________________</t>
  </si>
  <si>
    <t>"______"   _______________________ 2014г.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</si>
</sst>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87">
    <font>
      <sz val="11"/>
      <color theme="1"/>
      <name val="Calibri"/>
      <family val="2"/>
    </font>
    <font>
      <sz val="11"/>
      <color indexed="8"/>
      <name val="Calibri"/>
      <family val="2"/>
    </font>
    <font>
      <sz val="13"/>
      <color indexed="8"/>
      <name val="Times New Roman"/>
      <family val="1"/>
    </font>
    <font>
      <sz val="13"/>
      <name val="Times New Roman"/>
      <family val="1"/>
    </font>
    <font>
      <sz val="12"/>
      <name val="Times New Roman"/>
      <family val="1"/>
    </font>
    <font>
      <b/>
      <sz val="12"/>
      <name val="Times New Roman"/>
      <family val="1"/>
    </font>
    <font>
      <sz val="11"/>
      <name val="Calibri"/>
      <family val="2"/>
    </font>
    <font>
      <b/>
      <u val="single"/>
      <sz val="11"/>
      <name val="Arial"/>
      <family val="2"/>
    </font>
    <font>
      <sz val="11"/>
      <name val="Arial"/>
      <family val="2"/>
    </font>
    <font>
      <sz val="20"/>
      <name val="Times New Roman"/>
      <family val="1"/>
    </font>
    <font>
      <sz val="13"/>
      <color indexed="8"/>
      <name val="Calibri"/>
      <family val="2"/>
    </font>
    <font>
      <b/>
      <sz val="13"/>
      <color indexed="8"/>
      <name val="Times New Roman"/>
      <family val="1"/>
    </font>
    <font>
      <b/>
      <sz val="13"/>
      <color indexed="8"/>
      <name val="Calibri"/>
      <family val="2"/>
    </font>
    <font>
      <b/>
      <sz val="14"/>
      <color indexed="8"/>
      <name val="Calibri"/>
      <family val="2"/>
    </font>
    <font>
      <b/>
      <u val="single"/>
      <sz val="20"/>
      <color indexed="8"/>
      <name val="Calibri"/>
      <family val="2"/>
    </font>
    <font>
      <b/>
      <u val="single"/>
      <sz val="11"/>
      <color indexed="8"/>
      <name val="Calibri"/>
      <family val="2"/>
    </font>
    <font>
      <b/>
      <sz val="11"/>
      <color indexed="8"/>
      <name val="Calibri"/>
      <family val="2"/>
    </font>
    <font>
      <b/>
      <sz val="20"/>
      <color indexed="8"/>
      <name val="Times New Roman"/>
      <family val="1"/>
    </font>
    <font>
      <sz val="20"/>
      <color indexed="8"/>
      <name val="Calibri"/>
      <family val="2"/>
    </font>
    <font>
      <b/>
      <sz val="20"/>
      <color indexed="8"/>
      <name val="Calibri"/>
      <family val="2"/>
    </font>
    <font>
      <b/>
      <sz val="14"/>
      <color indexed="8"/>
      <name val="Times New Roman"/>
      <family val="1"/>
    </font>
    <font>
      <b/>
      <sz val="16"/>
      <color indexed="8"/>
      <name val="Times New Roman"/>
      <family val="1"/>
    </font>
    <font>
      <sz val="16"/>
      <color indexed="8"/>
      <name val="Calibri"/>
      <family val="2"/>
    </font>
    <font>
      <sz val="12"/>
      <color indexed="8"/>
      <name val="Times New Roman"/>
      <family val="1"/>
    </font>
    <font>
      <sz val="18"/>
      <color indexed="8"/>
      <name val="Times New Roman"/>
      <family val="1"/>
    </font>
    <font>
      <sz val="24"/>
      <color indexed="8"/>
      <name val="Times New Roman"/>
      <family val="1"/>
    </font>
    <font>
      <b/>
      <sz val="24"/>
      <color indexed="8"/>
      <name val="Times New Roman"/>
      <family val="1"/>
    </font>
    <font>
      <sz val="22"/>
      <color indexed="8"/>
      <name val="Times New Roman"/>
      <family val="1"/>
    </font>
    <font>
      <sz val="20"/>
      <color indexed="8"/>
      <name val="Times New Roman"/>
      <family val="1"/>
    </font>
    <font>
      <b/>
      <sz val="22"/>
      <color indexed="8"/>
      <name val="Times New Roman"/>
      <family val="1"/>
    </font>
    <font>
      <b/>
      <sz val="2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3"/>
      <color theme="1"/>
      <name val="Calibri"/>
      <family val="2"/>
    </font>
    <font>
      <b/>
      <sz val="13"/>
      <color theme="1"/>
      <name val="Times New Roman"/>
      <family val="1"/>
    </font>
    <font>
      <sz val="13"/>
      <color rgb="FF000000"/>
      <name val="Times New Roman"/>
      <family val="1"/>
    </font>
    <font>
      <b/>
      <sz val="13"/>
      <color theme="1"/>
      <name val="Calibri"/>
      <family val="2"/>
    </font>
    <font>
      <b/>
      <sz val="14"/>
      <color theme="1"/>
      <name val="Calibri"/>
      <family val="2"/>
    </font>
    <font>
      <b/>
      <u val="single"/>
      <sz val="20"/>
      <color theme="1"/>
      <name val="Calibri"/>
      <family val="2"/>
    </font>
    <font>
      <b/>
      <u val="single"/>
      <sz val="11"/>
      <color theme="1"/>
      <name val="Calibri"/>
      <family val="2"/>
    </font>
    <font>
      <b/>
      <u val="single"/>
      <sz val="11"/>
      <color rgb="FF000000"/>
      <name val="Calibri"/>
      <family val="2"/>
    </font>
    <font>
      <sz val="11"/>
      <color rgb="FF000000"/>
      <name val="Calibri"/>
      <family val="2"/>
    </font>
    <font>
      <b/>
      <sz val="11"/>
      <color rgb="FF000000"/>
      <name val="Calibri"/>
      <family val="2"/>
    </font>
    <font>
      <b/>
      <sz val="20"/>
      <color theme="1"/>
      <name val="Times New Roman"/>
      <family val="1"/>
    </font>
    <font>
      <sz val="20"/>
      <color theme="1"/>
      <name val="Calibri"/>
      <family val="2"/>
    </font>
    <font>
      <b/>
      <sz val="20"/>
      <color theme="1"/>
      <name val="Calibri"/>
      <family val="2"/>
    </font>
    <font>
      <b/>
      <sz val="14"/>
      <color theme="1"/>
      <name val="Times New Roman"/>
      <family val="1"/>
    </font>
    <font>
      <b/>
      <sz val="16"/>
      <color theme="1"/>
      <name val="Times New Roman"/>
      <family val="1"/>
    </font>
    <font>
      <sz val="16"/>
      <color theme="1"/>
      <name val="Calibri"/>
      <family val="2"/>
    </font>
    <font>
      <sz val="12"/>
      <color theme="1"/>
      <name val="Times New Roman"/>
      <family val="1"/>
    </font>
    <font>
      <sz val="18"/>
      <color theme="1"/>
      <name val="Times New Roman"/>
      <family val="1"/>
    </font>
    <font>
      <sz val="24"/>
      <color theme="1"/>
      <name val="Times New Roman"/>
      <family val="1"/>
    </font>
    <font>
      <b/>
      <sz val="24"/>
      <color theme="1"/>
      <name val="Times New Roman"/>
      <family val="1"/>
    </font>
    <font>
      <sz val="22"/>
      <color theme="1"/>
      <name val="Times New Roman"/>
      <family val="1"/>
    </font>
    <font>
      <sz val="20"/>
      <color theme="1"/>
      <name val="Times New Roman"/>
      <family val="1"/>
    </font>
    <font>
      <b/>
      <sz val="26"/>
      <color theme="1"/>
      <name val="Times New Roman"/>
      <family val="1"/>
    </font>
    <font>
      <b/>
      <sz val="2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border>
    <border>
      <left style="medium">
        <color rgb="FF4F81BD"/>
      </left>
      <right style="medium">
        <color rgb="FF4F81BD"/>
      </right>
      <top style="medium">
        <color rgb="FF4F81BD"/>
      </top>
      <bottom style="medium">
        <color rgb="FF4F81BD"/>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style="thin"/>
      <right/>
      <top style="thin"/>
      <bottom/>
    </border>
    <border>
      <left/>
      <right style="thin"/>
      <top style="thin"/>
      <bottom/>
    </border>
    <border>
      <left/>
      <right style="thin"/>
      <top/>
      <bottom style="thin"/>
    </border>
    <border>
      <left style="medium"/>
      <right style="thin"/>
      <top style="thin"/>
      <bottom style="thin"/>
    </border>
    <border>
      <left/>
      <right/>
      <top style="thin"/>
      <bottom style="thin"/>
    </border>
    <border>
      <left style="thin"/>
      <right style="thin"/>
      <top/>
      <bottom/>
    </border>
    <border>
      <left/>
      <right style="thin"/>
      <top/>
      <bottom/>
    </border>
    <border>
      <left/>
      <right/>
      <top style="thin"/>
      <bottom/>
    </border>
    <border>
      <left style="thin"/>
      <right/>
      <top/>
      <bottom/>
    </border>
    <border>
      <left style="medium">
        <color rgb="FF4F81BD"/>
      </left>
      <right/>
      <top style="medium">
        <color rgb="FF4F81BD"/>
      </top>
      <bottom style="medium">
        <color rgb="FF4F81BD"/>
      </bottom>
    </border>
    <border>
      <left/>
      <right/>
      <top style="medium">
        <color rgb="FF4F81BD"/>
      </top>
      <bottom style="medium">
        <color rgb="FF4F81BD"/>
      </bottom>
    </border>
    <border>
      <left/>
      <right style="medium">
        <color rgb="FF4F81BD"/>
      </right>
      <top style="medium">
        <color rgb="FF4F81BD"/>
      </top>
      <bottom style="medium">
        <color rgb="FF4F81BD"/>
      </bottom>
    </border>
    <border>
      <left style="medium">
        <color rgb="FF4F81BD"/>
      </left>
      <right style="medium">
        <color rgb="FF4F81BD"/>
      </right>
      <top style="medium">
        <color rgb="FF4F81BD"/>
      </top>
      <bottom/>
    </border>
    <border>
      <left style="medium">
        <color rgb="FF4F81BD"/>
      </left>
      <right style="medium">
        <color rgb="FF4F81BD"/>
      </right>
      <top/>
      <bottom/>
    </border>
    <border>
      <left style="medium">
        <color rgb="FF4F81BD"/>
      </left>
      <right style="medium">
        <color rgb="FF4F81BD"/>
      </right>
      <top/>
      <bottom style="medium">
        <color rgb="FF4F81BD"/>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13">
    <xf numFmtId="0" fontId="0" fillId="0" borderId="0" xfId="0" applyFont="1" applyAlignment="1">
      <alignment/>
    </xf>
    <xf numFmtId="0" fontId="62" fillId="0" borderId="0" xfId="0" applyFont="1" applyFill="1" applyAlignment="1">
      <alignment horizontal="left" vertical="center"/>
    </xf>
    <xf numFmtId="0" fontId="63" fillId="0" borderId="0" xfId="0" applyFont="1" applyFill="1" applyAlignment="1">
      <alignment horizontal="center" vertical="center" wrapText="1"/>
    </xf>
    <xf numFmtId="0" fontId="63" fillId="0" borderId="0" xfId="0" applyFont="1" applyFill="1" applyAlignment="1">
      <alignment wrapText="1"/>
    </xf>
    <xf numFmtId="0" fontId="64" fillId="0" borderId="0" xfId="0" applyFont="1" applyFill="1" applyAlignment="1">
      <alignment horizontal="left" vertical="center"/>
    </xf>
    <xf numFmtId="0" fontId="64" fillId="0" borderId="0" xfId="0" applyFont="1" applyFill="1" applyAlignment="1">
      <alignment horizontal="center" vertical="center" wrapText="1"/>
    </xf>
    <xf numFmtId="0" fontId="64" fillId="0" borderId="0" xfId="0" applyFont="1" applyFill="1" applyAlignment="1">
      <alignment horizontal="right" vertical="center" wrapText="1"/>
    </xf>
    <xf numFmtId="0" fontId="62" fillId="0" borderId="0" xfId="0" applyFont="1" applyFill="1" applyBorder="1" applyAlignment="1">
      <alignment vertical="center" wrapText="1"/>
    </xf>
    <xf numFmtId="0" fontId="64" fillId="0" borderId="0" xfId="0" applyFont="1" applyFill="1" applyBorder="1" applyAlignment="1">
      <alignment horizontal="center" vertical="center" wrapText="1"/>
    </xf>
    <xf numFmtId="0" fontId="65" fillId="0" borderId="10" xfId="0" applyFont="1" applyFill="1" applyBorder="1" applyAlignment="1">
      <alignment vertical="center" wrapText="1"/>
    </xf>
    <xf numFmtId="0" fontId="62" fillId="0" borderId="0" xfId="0" applyFont="1" applyFill="1" applyBorder="1" applyAlignment="1">
      <alignment horizontal="center" vertical="center" wrapText="1"/>
    </xf>
    <xf numFmtId="0" fontId="63" fillId="0" borderId="0" xfId="0" applyFont="1" applyFill="1" applyAlignment="1">
      <alignment horizontal="left"/>
    </xf>
    <xf numFmtId="0" fontId="4" fillId="0" borderId="10" xfId="52" applyFont="1" applyFill="1" applyBorder="1" applyAlignment="1">
      <alignment horizontal="center" vertical="center" wrapText="1"/>
      <protection/>
    </xf>
    <xf numFmtId="0" fontId="64" fillId="0" borderId="0" xfId="0" applyFont="1" applyFill="1" applyAlignment="1">
      <alignment horizontal="left" vertical="center" wrapText="1"/>
    </xf>
    <xf numFmtId="0" fontId="63" fillId="0" borderId="0" xfId="0" applyFont="1" applyFill="1" applyAlignment="1">
      <alignment horizontal="left" vertical="center" wrapText="1"/>
    </xf>
    <xf numFmtId="0" fontId="63" fillId="0" borderId="0" xfId="0" applyFont="1" applyFill="1" applyAlignment="1">
      <alignment horizontal="center" wrapText="1"/>
    </xf>
    <xf numFmtId="0" fontId="63" fillId="0" borderId="10" xfId="0" applyFont="1" applyFill="1" applyBorder="1" applyAlignment="1">
      <alignment horizontal="right" wrapText="1"/>
    </xf>
    <xf numFmtId="0" fontId="66" fillId="0" borderId="10" xfId="0" applyFont="1" applyFill="1" applyBorder="1" applyAlignment="1">
      <alignment horizontal="center" wrapText="1"/>
    </xf>
    <xf numFmtId="0" fontId="66" fillId="0" borderId="1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4" fontId="67"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wrapText="1"/>
    </xf>
    <xf numFmtId="0" fontId="63" fillId="33" borderId="10" xfId="0" applyFont="1" applyFill="1" applyBorder="1" applyAlignment="1">
      <alignment horizontal="center" wrapText="1"/>
    </xf>
    <xf numFmtId="0" fontId="63" fillId="33" borderId="10" xfId="0" applyFont="1" applyFill="1" applyBorder="1" applyAlignment="1">
      <alignment wrapText="1"/>
    </xf>
    <xf numFmtId="0" fontId="62" fillId="0" borderId="11" xfId="0" applyFont="1" applyFill="1" applyBorder="1" applyAlignment="1">
      <alignment horizontal="center" vertical="center"/>
    </xf>
    <xf numFmtId="0" fontId="62" fillId="0" borderId="0" xfId="0" applyFont="1" applyFill="1" applyBorder="1" applyAlignment="1">
      <alignment horizontal="center" vertical="center"/>
    </xf>
    <xf numFmtId="0" fontId="63" fillId="33" borderId="0" xfId="0" applyFont="1" applyFill="1" applyAlignment="1">
      <alignment wrapText="1"/>
    </xf>
    <xf numFmtId="0" fontId="64" fillId="0" borderId="10" xfId="0" applyFont="1" applyFill="1" applyBorder="1" applyAlignment="1">
      <alignment horizontal="left" vertical="center"/>
    </xf>
    <xf numFmtId="0" fontId="64" fillId="0" borderId="10" xfId="0" applyFont="1" applyFill="1" applyBorder="1" applyAlignment="1">
      <alignment vertical="center" wrapText="1"/>
    </xf>
    <xf numFmtId="0" fontId="64" fillId="0" borderId="10" xfId="0" applyFont="1" applyFill="1" applyBorder="1" applyAlignment="1">
      <alignment horizontal="left" vertical="center" wrapText="1"/>
    </xf>
    <xf numFmtId="0" fontId="68" fillId="0" borderId="0" xfId="0" applyFont="1" applyFill="1" applyAlignment="1">
      <alignment horizontal="center" vertical="center" wrapText="1"/>
    </xf>
    <xf numFmtId="0" fontId="69" fillId="0" borderId="0" xfId="0" applyFont="1" applyAlignment="1">
      <alignment/>
    </xf>
    <xf numFmtId="0" fontId="6" fillId="0" borderId="0" xfId="0" applyFont="1" applyAlignment="1">
      <alignment/>
    </xf>
    <xf numFmtId="0" fontId="0" fillId="0" borderId="0" xfId="0" applyFont="1" applyAlignment="1">
      <alignment/>
    </xf>
    <xf numFmtId="0" fontId="6" fillId="34" borderId="12" xfId="0" applyFont="1" applyFill="1" applyBorder="1" applyAlignment="1">
      <alignment horizontal="center" vertical="center" wrapText="1" readingOrder="1"/>
    </xf>
    <xf numFmtId="0" fontId="70" fillId="0" borderId="12" xfId="0" applyFont="1" applyBorder="1" applyAlignment="1">
      <alignment horizontal="center" vertical="center" wrapText="1" readingOrder="1"/>
    </xf>
    <xf numFmtId="0" fontId="7" fillId="0" borderId="12" xfId="0" applyFont="1" applyBorder="1" applyAlignment="1">
      <alignment horizontal="right" wrapText="1"/>
    </xf>
    <xf numFmtId="0" fontId="7" fillId="0" borderId="12" xfId="0" applyFont="1" applyBorder="1" applyAlignment="1">
      <alignment horizontal="right" vertical="center" wrapText="1"/>
    </xf>
    <xf numFmtId="0" fontId="71" fillId="0" borderId="12" xfId="0" applyFont="1" applyBorder="1" applyAlignment="1">
      <alignment horizontal="center" wrapText="1" readingOrder="1"/>
    </xf>
    <xf numFmtId="0" fontId="8" fillId="0" borderId="12" xfId="0" applyFont="1" applyBorder="1" applyAlignment="1">
      <alignment horizontal="right" wrapText="1"/>
    </xf>
    <xf numFmtId="0" fontId="8" fillId="0" borderId="12" xfId="0" applyFont="1" applyBorder="1" applyAlignment="1">
      <alignment horizontal="right" vertical="center" wrapText="1"/>
    </xf>
    <xf numFmtId="0" fontId="71" fillId="0" borderId="12" xfId="0" applyFont="1" applyBorder="1" applyAlignment="1">
      <alignment horizontal="center" vertical="center" wrapText="1" readingOrder="1"/>
    </xf>
    <xf numFmtId="0" fontId="72" fillId="0" borderId="12" xfId="0" applyFont="1" applyBorder="1" applyAlignment="1">
      <alignment horizontal="right" wrapText="1" readingOrder="1"/>
    </xf>
    <xf numFmtId="0" fontId="6" fillId="35" borderId="12" xfId="0" applyFont="1" applyFill="1" applyBorder="1" applyAlignment="1">
      <alignment horizontal="center" vertical="center" wrapText="1" readingOrder="1"/>
    </xf>
    <xf numFmtId="0" fontId="6" fillId="33" borderId="12" xfId="0" applyFont="1" applyFill="1" applyBorder="1" applyAlignment="1">
      <alignment horizontal="center" vertical="center" wrapText="1" readingOrder="1"/>
    </xf>
    <xf numFmtId="2" fontId="8" fillId="0" borderId="12" xfId="0" applyNumberFormat="1" applyFont="1" applyBorder="1" applyAlignment="1">
      <alignment horizontal="right" wrapText="1"/>
    </xf>
    <xf numFmtId="164" fontId="8" fillId="0" borderId="12" xfId="0" applyNumberFormat="1" applyFont="1" applyBorder="1" applyAlignment="1">
      <alignment horizontal="right" wrapText="1"/>
    </xf>
    <xf numFmtId="1" fontId="8" fillId="0" borderId="12" xfId="0" applyNumberFormat="1" applyFont="1" applyBorder="1" applyAlignment="1">
      <alignment horizontal="right" wrapText="1"/>
    </xf>
    <xf numFmtId="2" fontId="0" fillId="0" borderId="0" xfId="0" applyNumberFormat="1" applyFont="1" applyAlignment="1">
      <alignment/>
    </xf>
    <xf numFmtId="0" fontId="70" fillId="0" borderId="12" xfId="0" applyFont="1" applyBorder="1" applyAlignment="1">
      <alignment horizontal="right" vertical="center" wrapText="1" readingOrder="1"/>
    </xf>
    <xf numFmtId="2" fontId="7" fillId="0" borderId="12"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164" fontId="7" fillId="0" borderId="12" xfId="0" applyNumberFormat="1" applyFont="1" applyBorder="1" applyAlignment="1">
      <alignment horizontal="right" vertical="center" wrapText="1"/>
    </xf>
    <xf numFmtId="0" fontId="64" fillId="36" borderId="10" xfId="0" applyFont="1" applyFill="1" applyBorder="1" applyAlignment="1">
      <alignment horizontal="center" vertical="center" wrapText="1"/>
    </xf>
    <xf numFmtId="4" fontId="67" fillId="36" borderId="10" xfId="0" applyNumberFormat="1" applyFont="1" applyFill="1" applyBorder="1" applyAlignment="1">
      <alignment horizontal="right" vertical="center" wrapText="1"/>
    </xf>
    <xf numFmtId="4" fontId="66" fillId="36" borderId="10" xfId="0" applyNumberFormat="1" applyFont="1" applyFill="1" applyBorder="1" applyAlignment="1">
      <alignment horizontal="right" wrapText="1"/>
    </xf>
    <xf numFmtId="0" fontId="63" fillId="36" borderId="10" xfId="0" applyFont="1" applyFill="1" applyBorder="1" applyAlignment="1">
      <alignment horizontal="right" wrapText="1"/>
    </xf>
    <xf numFmtId="0" fontId="6" fillId="37" borderId="12" xfId="0" applyFont="1" applyFill="1" applyBorder="1" applyAlignment="1">
      <alignment horizontal="center" vertical="center" wrapText="1" readingOrder="1"/>
    </xf>
    <xf numFmtId="0" fontId="73" fillId="0" borderId="0" xfId="0" applyFont="1" applyFill="1" applyBorder="1" applyAlignment="1">
      <alignment horizontal="center" vertical="center" wrapText="1"/>
    </xf>
    <xf numFmtId="0" fontId="9" fillId="0" borderId="10" xfId="52" applyFont="1" applyFill="1" applyBorder="1" applyAlignment="1">
      <alignment horizontal="center" vertical="center" wrapText="1"/>
      <protection/>
    </xf>
    <xf numFmtId="0" fontId="74" fillId="0" borderId="0" xfId="0" applyFont="1" applyFill="1" applyAlignment="1">
      <alignment horizontal="center" vertical="center" wrapText="1"/>
    </xf>
    <xf numFmtId="0" fontId="74" fillId="0" borderId="0" xfId="0" applyFont="1" applyFill="1" applyAlignment="1">
      <alignment wrapText="1"/>
    </xf>
    <xf numFmtId="0" fontId="73" fillId="0" borderId="10" xfId="0" applyFont="1" applyFill="1" applyBorder="1" applyAlignment="1">
      <alignment horizontal="left" vertical="center"/>
    </xf>
    <xf numFmtId="0" fontId="73" fillId="0" borderId="10" xfId="0" applyFont="1" applyFill="1" applyBorder="1" applyAlignment="1">
      <alignment horizontal="center" vertical="center"/>
    </xf>
    <xf numFmtId="0" fontId="73" fillId="0" borderId="10" xfId="0" applyFont="1" applyFill="1" applyBorder="1" applyAlignment="1">
      <alignment vertical="center" wrapText="1"/>
    </xf>
    <xf numFmtId="0" fontId="73" fillId="0" borderId="10" xfId="0" applyFont="1" applyFill="1" applyBorder="1" applyAlignment="1">
      <alignment horizontal="center" vertical="center" wrapText="1"/>
    </xf>
    <xf numFmtId="0" fontId="73" fillId="0" borderId="13" xfId="0" applyFont="1" applyFill="1" applyBorder="1" applyAlignment="1">
      <alignment vertical="center" wrapText="1"/>
    </xf>
    <xf numFmtId="0" fontId="75" fillId="0" borderId="0" xfId="0" applyFont="1" applyFill="1" applyAlignment="1">
      <alignment horizontal="center" vertical="center" wrapText="1"/>
    </xf>
    <xf numFmtId="0" fontId="75" fillId="0" borderId="0" xfId="0" applyFont="1" applyFill="1" applyAlignment="1">
      <alignment wrapText="1"/>
    </xf>
    <xf numFmtId="0" fontId="64" fillId="35" borderId="10" xfId="0" applyFont="1" applyFill="1" applyBorder="1" applyAlignment="1">
      <alignment horizontal="center" vertical="center" wrapText="1"/>
    </xf>
    <xf numFmtId="4" fontId="67" fillId="35" borderId="10" xfId="0" applyNumberFormat="1" applyFont="1" applyFill="1" applyBorder="1" applyAlignment="1">
      <alignment horizontal="right" vertical="center" wrapText="1"/>
    </xf>
    <xf numFmtId="4" fontId="66" fillId="35" borderId="10" xfId="0" applyNumberFormat="1" applyFont="1" applyFill="1" applyBorder="1" applyAlignment="1">
      <alignment horizontal="right" wrapText="1"/>
    </xf>
    <xf numFmtId="0" fontId="0" fillId="35" borderId="10" xfId="0" applyFill="1" applyBorder="1" applyAlignment="1">
      <alignment/>
    </xf>
    <xf numFmtId="0" fontId="64" fillId="0" borderId="14"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3" xfId="0" applyFont="1" applyFill="1" applyBorder="1" applyAlignment="1">
      <alignment horizontal="left" vertical="center" wrapText="1"/>
    </xf>
    <xf numFmtId="0" fontId="62" fillId="0" borderId="13" xfId="0" applyFont="1" applyFill="1" applyBorder="1" applyAlignment="1">
      <alignment horizontal="center" vertical="center" wrapText="1"/>
    </xf>
    <xf numFmtId="0" fontId="62" fillId="0" borderId="10" xfId="0" applyFont="1" applyFill="1" applyBorder="1" applyAlignment="1">
      <alignment vertical="center" wrapText="1"/>
    </xf>
    <xf numFmtId="0" fontId="62" fillId="0" borderId="10" xfId="0" applyFont="1" applyFill="1" applyBorder="1" applyAlignment="1">
      <alignment horizontal="center" vertical="center" wrapText="1"/>
    </xf>
    <xf numFmtId="0" fontId="65" fillId="0" borderId="13"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2" fillId="0" borderId="13" xfId="0" applyFont="1" applyFill="1" applyBorder="1" applyAlignment="1">
      <alignment vertical="center" wrapText="1"/>
    </xf>
    <xf numFmtId="0" fontId="62"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73" fillId="0" borderId="10" xfId="0" applyFont="1" applyFill="1" applyBorder="1" applyAlignment="1">
      <alignment horizontal="left" vertical="center" wrapText="1"/>
    </xf>
    <xf numFmtId="0" fontId="76" fillId="13" borderId="10" xfId="0" applyFont="1" applyFill="1" applyBorder="1" applyAlignment="1">
      <alignment horizontal="center" vertical="center"/>
    </xf>
    <xf numFmtId="0" fontId="67" fillId="13" borderId="10" xfId="0" applyFont="1" applyFill="1" applyBorder="1" applyAlignment="1">
      <alignment horizontal="center" vertical="center" wrapText="1"/>
    </xf>
    <xf numFmtId="0" fontId="76" fillId="13" borderId="10" xfId="0" applyFont="1" applyFill="1" applyBorder="1" applyAlignment="1">
      <alignment horizontal="center" vertical="center" wrapText="1"/>
    </xf>
    <xf numFmtId="0" fontId="76" fillId="13" borderId="10" xfId="0" applyFont="1" applyFill="1" applyBorder="1" applyAlignment="1">
      <alignment horizontal="left" vertical="center" wrapText="1"/>
    </xf>
    <xf numFmtId="0" fontId="77" fillId="0" borderId="0" xfId="0" applyFont="1" applyFill="1" applyBorder="1" applyAlignment="1">
      <alignment horizontal="center" vertical="center" wrapText="1"/>
    </xf>
    <xf numFmtId="0" fontId="78" fillId="0" borderId="0" xfId="0" applyFont="1" applyFill="1" applyAlignment="1">
      <alignment horizontal="center" vertical="center" wrapText="1"/>
    </xf>
    <xf numFmtId="0" fontId="78" fillId="0" borderId="0" xfId="0" applyFont="1" applyFill="1" applyAlignment="1">
      <alignment wrapText="1"/>
    </xf>
    <xf numFmtId="0" fontId="65"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63" fillId="0" borderId="10" xfId="0" applyFont="1" applyFill="1" applyBorder="1" applyAlignment="1">
      <alignment wrapText="1"/>
    </xf>
    <xf numFmtId="0" fontId="77" fillId="4" borderId="10" xfId="0" applyFont="1" applyFill="1" applyBorder="1" applyAlignment="1">
      <alignment horizontal="left" vertical="center"/>
    </xf>
    <xf numFmtId="0" fontId="77" fillId="4" borderId="10" xfId="0" applyFont="1" applyFill="1" applyBorder="1" applyAlignment="1">
      <alignment horizontal="center" vertical="center" wrapText="1"/>
    </xf>
    <xf numFmtId="0" fontId="77" fillId="4" borderId="10" xfId="0" applyFont="1" applyFill="1" applyBorder="1" applyAlignment="1">
      <alignment horizontal="left" vertical="center" wrapText="1"/>
    </xf>
    <xf numFmtId="0" fontId="64" fillId="13" borderId="10" xfId="0" applyFont="1" applyFill="1" applyBorder="1" applyAlignment="1">
      <alignment horizontal="left" vertical="center"/>
    </xf>
    <xf numFmtId="0" fontId="64" fillId="13" borderId="10" xfId="0" applyFont="1" applyFill="1" applyBorder="1" applyAlignment="1">
      <alignment vertical="center" wrapText="1"/>
    </xf>
    <xf numFmtId="0" fontId="64" fillId="13" borderId="10" xfId="0" applyFont="1" applyFill="1" applyBorder="1" applyAlignment="1">
      <alignment horizontal="center" vertical="center" wrapText="1"/>
    </xf>
    <xf numFmtId="0" fontId="64" fillId="13" borderId="10" xfId="0" applyFont="1" applyFill="1" applyBorder="1" applyAlignment="1">
      <alignment horizontal="left" vertical="center" wrapText="1"/>
    </xf>
    <xf numFmtId="0" fontId="65" fillId="0" borderId="10" xfId="0" applyFont="1" applyFill="1" applyBorder="1" applyAlignment="1">
      <alignment horizontal="center" vertical="center"/>
    </xf>
    <xf numFmtId="0" fontId="79" fillId="0" borderId="14" xfId="0" applyFont="1" applyFill="1" applyBorder="1" applyAlignment="1">
      <alignment horizontal="left" vertical="center" wrapText="1"/>
    </xf>
    <xf numFmtId="0" fontId="79" fillId="0" borderId="10" xfId="0" applyFont="1" applyFill="1" applyBorder="1" applyAlignment="1">
      <alignment vertical="center"/>
    </xf>
    <xf numFmtId="0" fontId="79" fillId="0" borderId="10" xfId="0" applyFont="1" applyFill="1" applyBorder="1" applyAlignment="1">
      <alignment horizontal="left" vertical="center" wrapText="1"/>
    </xf>
    <xf numFmtId="0" fontId="63" fillId="0" borderId="10" xfId="0" applyFont="1" applyFill="1" applyBorder="1" applyAlignment="1">
      <alignment horizontal="left"/>
    </xf>
    <xf numFmtId="0" fontId="63" fillId="0" borderId="10" xfId="0"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2" fontId="62" fillId="0" borderId="10" xfId="0" applyNumberFormat="1" applyFont="1" applyFill="1" applyBorder="1" applyAlignment="1">
      <alignment horizontal="center" vertical="center" wrapText="1"/>
    </xf>
    <xf numFmtId="2" fontId="64" fillId="0" borderId="14" xfId="0" applyNumberFormat="1" applyFont="1" applyFill="1" applyBorder="1" applyAlignment="1">
      <alignment horizontal="center" vertical="center" wrapText="1"/>
    </xf>
    <xf numFmtId="0" fontId="73" fillId="4" borderId="10" xfId="0" applyFont="1" applyFill="1" applyBorder="1" applyAlignment="1">
      <alignment horizontal="left" vertical="center"/>
    </xf>
    <xf numFmtId="0" fontId="73" fillId="4" borderId="10" xfId="0" applyFont="1" applyFill="1" applyBorder="1" applyAlignment="1">
      <alignment horizontal="center" vertical="center" wrapText="1"/>
    </xf>
    <xf numFmtId="0" fontId="9" fillId="4" borderId="10" xfId="52" applyFont="1" applyFill="1" applyBorder="1" applyAlignment="1">
      <alignment horizontal="center" vertical="center" wrapText="1"/>
      <protection/>
    </xf>
    <xf numFmtId="0" fontId="73" fillId="4" borderId="10" xfId="0" applyFont="1" applyFill="1" applyBorder="1" applyAlignment="1">
      <alignment horizontal="left" vertical="center" wrapText="1"/>
    </xf>
    <xf numFmtId="0" fontId="64" fillId="4" borderId="10" xfId="0" applyFont="1" applyFill="1" applyBorder="1" applyAlignment="1">
      <alignment horizontal="left" vertical="center"/>
    </xf>
    <xf numFmtId="0" fontId="64" fillId="4" borderId="10" xfId="0" applyFont="1" applyFill="1" applyBorder="1" applyAlignment="1">
      <alignment horizontal="center" vertical="center" wrapText="1"/>
    </xf>
    <xf numFmtId="0" fontId="64" fillId="4" borderId="10" xfId="0" applyFont="1" applyFill="1" applyBorder="1" applyAlignment="1">
      <alignment horizontal="left" vertical="center" wrapText="1"/>
    </xf>
    <xf numFmtId="2" fontId="64" fillId="4" borderId="10" xfId="0" applyNumberFormat="1" applyFont="1" applyFill="1" applyBorder="1" applyAlignment="1">
      <alignment horizontal="center" vertical="center" wrapText="1"/>
    </xf>
    <xf numFmtId="0" fontId="77" fillId="0" borderId="10" xfId="0" applyFont="1" applyFill="1" applyBorder="1" applyAlignment="1">
      <alignment horizontal="left" vertical="center"/>
    </xf>
    <xf numFmtId="0" fontId="77" fillId="0" borderId="10" xfId="0" applyFont="1" applyFill="1" applyBorder="1" applyAlignment="1">
      <alignment horizontal="center" vertical="center" wrapText="1"/>
    </xf>
    <xf numFmtId="0" fontId="77" fillId="0" borderId="10" xfId="0" applyFont="1" applyFill="1" applyBorder="1" applyAlignment="1">
      <alignment horizontal="left" vertical="center" wrapText="1"/>
    </xf>
    <xf numFmtId="4" fontId="62" fillId="0" borderId="10" xfId="0" applyNumberFormat="1" applyFont="1" applyFill="1" applyBorder="1" applyAlignment="1">
      <alignment vertical="center" wrapText="1"/>
    </xf>
    <xf numFmtId="0" fontId="77" fillId="13" borderId="10" xfId="0" applyFont="1" applyFill="1" applyBorder="1" applyAlignment="1">
      <alignment horizontal="left" vertical="center"/>
    </xf>
    <xf numFmtId="0" fontId="77" fillId="13" borderId="10" xfId="0" applyFont="1" applyFill="1" applyBorder="1" applyAlignment="1">
      <alignment horizontal="center" vertical="center" wrapText="1"/>
    </xf>
    <xf numFmtId="0" fontId="77" fillId="13" borderId="10" xfId="0" applyFont="1" applyFill="1" applyBorder="1" applyAlignment="1">
      <alignment horizontal="left" vertical="center" wrapText="1"/>
    </xf>
    <xf numFmtId="4" fontId="77" fillId="13" borderId="10" xfId="0" applyNumberFormat="1" applyFont="1" applyFill="1" applyBorder="1" applyAlignment="1">
      <alignment horizontal="center" vertical="center" wrapText="1"/>
    </xf>
    <xf numFmtId="2" fontId="64" fillId="13" borderId="10" xfId="0" applyNumberFormat="1" applyFont="1" applyFill="1" applyBorder="1" applyAlignment="1">
      <alignment horizontal="center" vertical="center" wrapText="1"/>
    </xf>
    <xf numFmtId="16" fontId="63" fillId="13" borderId="10" xfId="0" applyNumberFormat="1" applyFont="1" applyFill="1" applyBorder="1" applyAlignment="1">
      <alignment horizontal="left"/>
    </xf>
    <xf numFmtId="0" fontId="63" fillId="13" borderId="10" xfId="0" applyFont="1" applyFill="1" applyBorder="1" applyAlignment="1">
      <alignment horizontal="left"/>
    </xf>
    <xf numFmtId="0" fontId="63" fillId="13" borderId="10" xfId="0" applyFont="1" applyFill="1" applyBorder="1" applyAlignment="1">
      <alignment wrapText="1"/>
    </xf>
    <xf numFmtId="0" fontId="63" fillId="13" borderId="10" xfId="0" applyFont="1" applyFill="1" applyBorder="1" applyAlignment="1">
      <alignment horizontal="center" wrapText="1"/>
    </xf>
    <xf numFmtId="0" fontId="63" fillId="13" borderId="10" xfId="0" applyFont="1" applyFill="1" applyBorder="1" applyAlignment="1">
      <alignment horizontal="center" vertical="center" wrapText="1"/>
    </xf>
    <xf numFmtId="0" fontId="63" fillId="13" borderId="10" xfId="0" applyFont="1" applyFill="1" applyBorder="1" applyAlignment="1">
      <alignment horizontal="left" vertical="center" wrapText="1"/>
    </xf>
    <xf numFmtId="4" fontId="77" fillId="4"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wrapText="1"/>
    </xf>
    <xf numFmtId="0" fontId="80" fillId="0" borderId="0" xfId="0" applyFont="1" applyFill="1" applyAlignment="1">
      <alignment horizontal="center" wrapText="1"/>
    </xf>
    <xf numFmtId="0" fontId="80" fillId="0" borderId="0" xfId="0" applyFont="1" applyFill="1" applyAlignment="1">
      <alignment horizontal="center" vertical="center" wrapText="1"/>
    </xf>
    <xf numFmtId="0" fontId="80" fillId="0" borderId="0" xfId="0" applyFont="1" applyFill="1" applyAlignment="1">
      <alignment horizontal="left" vertical="center" wrapText="1"/>
    </xf>
    <xf numFmtId="0" fontId="81" fillId="0" borderId="0" xfId="0" applyFont="1" applyFill="1" applyAlignment="1">
      <alignment/>
    </xf>
    <xf numFmtId="0" fontId="81" fillId="0" borderId="0" xfId="0" applyFont="1" applyFill="1" applyAlignment="1">
      <alignment horizontal="center" vertical="center"/>
    </xf>
    <xf numFmtId="0" fontId="82" fillId="0" borderId="0" xfId="0" applyFont="1" applyFill="1" applyAlignment="1">
      <alignment horizontal="left" vertical="center"/>
    </xf>
    <xf numFmtId="0" fontId="82" fillId="0" borderId="0" xfId="0" applyFont="1" applyFill="1" applyAlignment="1">
      <alignment horizontal="center" vertical="center"/>
    </xf>
    <xf numFmtId="0" fontId="82" fillId="0" borderId="0" xfId="0" applyFont="1" applyFill="1" applyAlignment="1">
      <alignment vertical="center"/>
    </xf>
    <xf numFmtId="0" fontId="83" fillId="0" borderId="0" xfId="0" applyFont="1" applyFill="1" applyBorder="1" applyAlignment="1">
      <alignment horizontal="left"/>
    </xf>
    <xf numFmtId="0" fontId="83" fillId="0" borderId="0" xfId="0" applyFont="1" applyFill="1" applyBorder="1" applyAlignment="1">
      <alignment wrapText="1"/>
    </xf>
    <xf numFmtId="0" fontId="83" fillId="0" borderId="0" xfId="0" applyFont="1" applyFill="1" applyBorder="1" applyAlignment="1">
      <alignment horizont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65" fillId="0" borderId="13" xfId="0" applyFont="1" applyFill="1" applyBorder="1" applyAlignment="1">
      <alignment vertical="center" wrapText="1"/>
    </xf>
    <xf numFmtId="0" fontId="62" fillId="0" borderId="13" xfId="0" applyFont="1" applyFill="1" applyBorder="1" applyAlignment="1" applyProtection="1">
      <alignment vertical="center" wrapText="1"/>
      <protection locked="0"/>
    </xf>
    <xf numFmtId="0" fontId="62" fillId="0" borderId="10" xfId="0" applyNumberFormat="1" applyFont="1" applyFill="1" applyBorder="1" applyAlignment="1">
      <alignment horizontal="center" vertical="center" wrapText="1"/>
    </xf>
    <xf numFmtId="0" fontId="62" fillId="0" borderId="14" xfId="0" applyFont="1" applyFill="1" applyBorder="1" applyAlignment="1">
      <alignment vertical="center" wrapText="1"/>
    </xf>
    <xf numFmtId="0" fontId="64" fillId="0" borderId="1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36" borderId="10" xfId="0" applyFont="1" applyFill="1" applyBorder="1" applyAlignment="1">
      <alignment horizontal="center" vertical="center"/>
    </xf>
    <xf numFmtId="0" fontId="62" fillId="36" borderId="10" xfId="0" applyFont="1" applyFill="1" applyBorder="1" applyAlignment="1">
      <alignment vertical="center" wrapText="1"/>
    </xf>
    <xf numFmtId="0" fontId="62" fillId="36" borderId="10" xfId="0" applyFont="1" applyFill="1" applyBorder="1" applyAlignment="1">
      <alignment horizontal="center" vertical="center" wrapText="1"/>
    </xf>
    <xf numFmtId="0" fontId="62" fillId="36" borderId="0" xfId="0" applyFont="1" applyFill="1" applyBorder="1" applyAlignment="1">
      <alignment horizontal="center" vertical="center" wrapText="1"/>
    </xf>
    <xf numFmtId="0" fontId="63" fillId="36" borderId="0" xfId="0" applyFont="1" applyFill="1" applyAlignment="1">
      <alignment horizontal="center" vertical="center" wrapText="1"/>
    </xf>
    <xf numFmtId="0" fontId="63" fillId="36" borderId="0" xfId="0" applyFont="1" applyFill="1" applyAlignment="1">
      <alignment wrapText="1"/>
    </xf>
    <xf numFmtId="0" fontId="62" fillId="36" borderId="14" xfId="0" applyFont="1" applyFill="1" applyBorder="1" applyAlignment="1">
      <alignment horizontal="center" vertical="center" wrapText="1"/>
    </xf>
    <xf numFmtId="0" fontId="62" fillId="36" borderId="10" xfId="0" applyFont="1" applyFill="1" applyBorder="1" applyAlignment="1">
      <alignment horizontal="left" vertical="center" wrapText="1"/>
    </xf>
    <xf numFmtId="0" fontId="65" fillId="36" borderId="10" xfId="0" applyFont="1" applyFill="1" applyBorder="1" applyAlignment="1">
      <alignment horizontal="center" vertical="center"/>
    </xf>
    <xf numFmtId="0" fontId="65" fillId="36" borderId="10" xfId="0" applyFont="1" applyFill="1" applyBorder="1" applyAlignment="1">
      <alignment vertical="center" wrapText="1"/>
    </xf>
    <xf numFmtId="0" fontId="65" fillId="36" borderId="10" xfId="0" applyFont="1" applyFill="1" applyBorder="1" applyAlignment="1">
      <alignment horizontal="center" vertical="center" wrapText="1"/>
    </xf>
    <xf numFmtId="0" fontId="65" fillId="36" borderId="0" xfId="0" applyFont="1" applyFill="1" applyBorder="1" applyAlignment="1">
      <alignment horizontal="center" vertical="center" wrapText="1"/>
    </xf>
    <xf numFmtId="2" fontId="64" fillId="0" borderId="17" xfId="0" applyNumberFormat="1" applyFont="1" applyFill="1" applyBorder="1" applyAlignment="1">
      <alignment horizontal="center" vertical="center" wrapText="1"/>
    </xf>
    <xf numFmtId="0" fontId="73" fillId="4" borderId="15" xfId="0" applyFont="1" applyFill="1" applyBorder="1" applyAlignment="1">
      <alignment horizontal="center" vertical="center" wrapText="1"/>
    </xf>
    <xf numFmtId="0" fontId="77" fillId="4" borderId="15"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6" fillId="13" borderId="15"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36" borderId="15" xfId="0" applyFont="1" applyFill="1" applyBorder="1" applyAlignment="1">
      <alignment horizontal="center" vertical="center" wrapText="1"/>
    </xf>
    <xf numFmtId="4" fontId="77" fillId="4" borderId="15" xfId="0" applyNumberFormat="1" applyFont="1" applyFill="1" applyBorder="1" applyAlignment="1">
      <alignment horizontal="center" vertical="center" wrapText="1"/>
    </xf>
    <xf numFmtId="0" fontId="77" fillId="0" borderId="15" xfId="0" applyFont="1" applyFill="1" applyBorder="1" applyAlignment="1">
      <alignment horizontal="center" vertical="center" wrapText="1"/>
    </xf>
    <xf numFmtId="4" fontId="77" fillId="13" borderId="15" xfId="0" applyNumberFormat="1" applyFont="1" applyFill="1" applyBorder="1" applyAlignment="1">
      <alignment horizontal="center" vertical="center" wrapText="1"/>
    </xf>
    <xf numFmtId="0" fontId="62" fillId="0" borderId="15" xfId="0" applyFont="1" applyFill="1" applyBorder="1" applyAlignment="1">
      <alignment vertical="center" wrapText="1"/>
    </xf>
    <xf numFmtId="0" fontId="64" fillId="13" borderId="15"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36" borderId="15" xfId="0" applyFont="1" applyFill="1" applyBorder="1" applyAlignment="1">
      <alignment horizontal="center" vertical="center" wrapText="1"/>
    </xf>
    <xf numFmtId="2" fontId="64" fillId="4" borderId="15" xfId="0" applyNumberFormat="1" applyFont="1" applyFill="1" applyBorder="1" applyAlignment="1">
      <alignment horizontal="center" vertical="center" wrapText="1"/>
    </xf>
    <xf numFmtId="2" fontId="64" fillId="13" borderId="15"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13" borderId="15" xfId="0" applyFont="1" applyFill="1" applyBorder="1" applyAlignment="1">
      <alignment horizontal="center" vertical="center" wrapText="1"/>
    </xf>
    <xf numFmtId="0" fontId="73" fillId="4" borderId="16" xfId="0" applyFont="1" applyFill="1" applyBorder="1" applyAlignment="1">
      <alignment horizontal="center" vertical="center" wrapText="1"/>
    </xf>
    <xf numFmtId="0" fontId="77" fillId="4" borderId="16"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6" fillId="13" borderId="16"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36" borderId="16" xfId="0" applyFont="1" applyFill="1" applyBorder="1" applyAlignment="1">
      <alignment horizontal="center" vertical="center" wrapText="1"/>
    </xf>
    <xf numFmtId="4" fontId="77" fillId="4" borderId="16" xfId="0" applyNumberFormat="1" applyFont="1" applyFill="1" applyBorder="1" applyAlignment="1">
      <alignment horizontal="center" vertical="center" wrapText="1"/>
    </xf>
    <xf numFmtId="0" fontId="77" fillId="0" borderId="16" xfId="0" applyFont="1" applyFill="1" applyBorder="1" applyAlignment="1">
      <alignment horizontal="center" vertical="center" wrapText="1"/>
    </xf>
    <xf numFmtId="4" fontId="77" fillId="13" borderId="16" xfId="0" applyNumberFormat="1" applyFont="1" applyFill="1" applyBorder="1" applyAlignment="1">
      <alignment horizontal="center" vertical="center" wrapText="1"/>
    </xf>
    <xf numFmtId="0" fontId="62" fillId="0" borderId="16" xfId="0" applyFont="1" applyFill="1" applyBorder="1" applyAlignment="1">
      <alignment vertical="center" wrapText="1"/>
    </xf>
    <xf numFmtId="0" fontId="64" fillId="13" borderId="16"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36" borderId="16" xfId="0" applyFont="1" applyFill="1" applyBorder="1" applyAlignment="1">
      <alignment horizontal="center" vertical="center" wrapText="1"/>
    </xf>
    <xf numFmtId="0" fontId="64" fillId="4" borderId="16" xfId="0" applyFont="1" applyFill="1" applyBorder="1" applyAlignment="1">
      <alignment horizontal="center" vertical="center" wrapText="1"/>
    </xf>
    <xf numFmtId="0" fontId="63" fillId="13" borderId="16" xfId="0" applyFont="1" applyFill="1" applyBorder="1" applyAlignment="1">
      <alignment horizontal="center" vertical="center" wrapText="1"/>
    </xf>
    <xf numFmtId="2" fontId="64" fillId="13" borderId="21" xfId="0" applyNumberFormat="1" applyFont="1" applyFill="1" applyBorder="1" applyAlignment="1">
      <alignment horizontal="center" vertical="center" wrapText="1"/>
    </xf>
    <xf numFmtId="2" fontId="64"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2" fillId="36" borderId="20" xfId="0" applyFont="1" applyFill="1" applyBorder="1" applyAlignment="1">
      <alignment horizontal="center" vertical="center" wrapText="1"/>
    </xf>
    <xf numFmtId="0" fontId="5" fillId="0" borderId="10" xfId="52" applyFont="1" applyFill="1" applyBorder="1" applyAlignment="1">
      <alignment vertical="center" wrapText="1"/>
      <protection/>
    </xf>
    <xf numFmtId="0" fontId="63" fillId="0" borderId="0" xfId="0" applyFont="1" applyFill="1" applyBorder="1" applyAlignment="1">
      <alignment horizontal="left"/>
    </xf>
    <xf numFmtId="0" fontId="63" fillId="0" borderId="0" xfId="0" applyFont="1" applyFill="1" applyBorder="1" applyAlignment="1">
      <alignment wrapText="1"/>
    </xf>
    <xf numFmtId="0" fontId="63" fillId="0" borderId="0" xfId="0" applyFont="1" applyFill="1" applyBorder="1" applyAlignment="1">
      <alignment horizont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2" fontId="64" fillId="0" borderId="20" xfId="0" applyNumberFormat="1" applyFont="1" applyFill="1" applyBorder="1" applyAlignment="1">
      <alignment horizontal="center" vertical="center" wrapText="1"/>
    </xf>
    <xf numFmtId="164" fontId="77" fillId="4" borderId="16" xfId="0" applyNumberFormat="1" applyFont="1" applyFill="1" applyBorder="1" applyAlignment="1">
      <alignment horizontal="center" vertical="center" wrapText="1"/>
    </xf>
    <xf numFmtId="0" fontId="63" fillId="0" borderId="0" xfId="0" applyFont="1" applyFill="1" applyAlignment="1">
      <alignment/>
    </xf>
    <xf numFmtId="0" fontId="84" fillId="0" borderId="0" xfId="0" applyFont="1" applyFill="1" applyAlignment="1">
      <alignment horizontal="left"/>
    </xf>
    <xf numFmtId="0" fontId="84" fillId="0" borderId="0" xfId="0" applyFont="1" applyFill="1" applyAlignment="1">
      <alignment horizontal="left" vertical="center"/>
    </xf>
    <xf numFmtId="0" fontId="74" fillId="0" borderId="0" xfId="0" applyFont="1" applyFill="1" applyAlignment="1">
      <alignment horizontal="left"/>
    </xf>
    <xf numFmtId="0" fontId="85" fillId="0" borderId="0" xfId="0" applyFont="1" applyFill="1" applyAlignment="1">
      <alignment horizontal="center" vertical="center"/>
    </xf>
    <xf numFmtId="0" fontId="64" fillId="0" borderId="15"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5" fillId="0" borderId="10" xfId="52" applyFont="1" applyFill="1" applyBorder="1" applyAlignment="1">
      <alignment horizontal="center" vertical="center" wrapText="1"/>
      <protection/>
    </xf>
    <xf numFmtId="0" fontId="64" fillId="0" borderId="19"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0" fillId="0" borderId="19" xfId="0" applyBorder="1" applyAlignment="1">
      <alignment horizontal="center" vertical="center" wrapText="1"/>
    </xf>
    <xf numFmtId="0" fontId="64" fillId="0" borderId="26"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2" fillId="0" borderId="13"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4" xfId="0" applyFont="1" applyFill="1" applyBorder="1" applyAlignment="1">
      <alignment horizontal="center" vertical="center"/>
    </xf>
    <xf numFmtId="0" fontId="65" fillId="0" borderId="13"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0" xfId="0" applyFont="1" applyFill="1" applyBorder="1" applyAlignment="1">
      <alignment horizontal="left" vertical="center" wrapText="1"/>
    </xf>
    <xf numFmtId="0" fontId="62" fillId="36" borderId="13" xfId="0" applyFont="1" applyFill="1" applyBorder="1" applyAlignment="1">
      <alignment horizontal="left" vertical="center" wrapText="1"/>
    </xf>
    <xf numFmtId="0" fontId="62" fillId="36" borderId="14" xfId="0" applyFont="1" applyFill="1" applyBorder="1" applyAlignment="1">
      <alignment horizontal="left" vertical="center" wrapText="1"/>
    </xf>
    <xf numFmtId="0" fontId="5" fillId="0" borderId="15" xfId="52" applyFont="1" applyFill="1" applyBorder="1" applyAlignment="1">
      <alignment horizontal="center" vertical="center" wrapText="1"/>
      <protection/>
    </xf>
    <xf numFmtId="0" fontId="5" fillId="0" borderId="22" xfId="52" applyFont="1" applyFill="1" applyBorder="1" applyAlignment="1">
      <alignment horizontal="center" vertical="center" wrapText="1"/>
      <protection/>
    </xf>
    <xf numFmtId="0" fontId="0" fillId="0" borderId="22" xfId="0" applyBorder="1" applyAlignment="1">
      <alignment vertical="center" wrapText="1"/>
    </xf>
    <xf numFmtId="0" fontId="0" fillId="0" borderId="16" xfId="0" applyBorder="1" applyAlignment="1">
      <alignment vertical="center" wrapText="1"/>
    </xf>
    <xf numFmtId="0" fontId="0" fillId="0" borderId="16" xfId="0" applyBorder="1" applyAlignment="1">
      <alignment horizontal="center" vertical="center" wrapText="1"/>
    </xf>
    <xf numFmtId="0" fontId="64" fillId="33" borderId="15"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35" borderId="10"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4" fillId="35" borderId="22" xfId="0" applyFont="1" applyFill="1" applyBorder="1" applyAlignment="1">
      <alignment horizontal="center" vertical="center" wrapText="1"/>
    </xf>
    <xf numFmtId="0" fontId="64" fillId="35" borderId="16" xfId="0" applyFont="1" applyFill="1" applyBorder="1" applyAlignment="1">
      <alignment horizontal="center" vertical="center" wrapText="1"/>
    </xf>
    <xf numFmtId="0" fontId="64" fillId="36" borderId="15" xfId="0" applyFont="1" applyFill="1" applyBorder="1" applyAlignment="1">
      <alignment horizontal="center" vertical="center" wrapText="1"/>
    </xf>
    <xf numFmtId="0" fontId="64" fillId="36" borderId="22" xfId="0" applyFont="1" applyFill="1" applyBorder="1" applyAlignment="1">
      <alignment horizontal="center" vertical="center" wrapText="1"/>
    </xf>
    <xf numFmtId="0" fontId="64" fillId="36" borderId="16"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 fillId="37" borderId="27" xfId="0" applyFont="1" applyFill="1" applyBorder="1" applyAlignment="1">
      <alignment horizontal="center" vertical="center" wrapText="1" readingOrder="1"/>
    </xf>
    <xf numFmtId="0" fontId="6" fillId="37" borderId="28" xfId="0" applyFont="1" applyFill="1" applyBorder="1" applyAlignment="1">
      <alignment horizontal="center" vertical="center" wrapText="1" readingOrder="1"/>
    </xf>
    <xf numFmtId="0" fontId="6" fillId="37" borderId="29" xfId="0" applyFont="1" applyFill="1" applyBorder="1" applyAlignment="1">
      <alignment horizontal="center" vertical="center" wrapText="1" readingOrder="1"/>
    </xf>
    <xf numFmtId="0" fontId="6" fillId="34" borderId="30" xfId="0" applyFont="1" applyFill="1" applyBorder="1" applyAlignment="1">
      <alignment horizontal="center" vertical="center" wrapText="1" readingOrder="1"/>
    </xf>
    <xf numFmtId="0" fontId="6" fillId="34" borderId="31" xfId="0" applyFont="1" applyFill="1" applyBorder="1" applyAlignment="1">
      <alignment horizontal="center" vertical="center" wrapText="1" readingOrder="1"/>
    </xf>
    <xf numFmtId="0" fontId="6" fillId="34" borderId="32" xfId="0" applyFont="1" applyFill="1" applyBorder="1" applyAlignment="1">
      <alignment horizontal="center" vertical="center" wrapText="1" readingOrder="1"/>
    </xf>
    <xf numFmtId="0" fontId="6" fillId="34" borderId="27" xfId="0" applyFont="1" applyFill="1" applyBorder="1" applyAlignment="1">
      <alignment horizontal="center" vertical="center" wrapText="1" readingOrder="1"/>
    </xf>
    <xf numFmtId="0" fontId="6" fillId="34" borderId="28" xfId="0" applyFont="1" applyFill="1" applyBorder="1" applyAlignment="1">
      <alignment horizontal="center" vertical="center" wrapText="1" readingOrder="1"/>
    </xf>
    <xf numFmtId="0" fontId="6" fillId="34" borderId="29" xfId="0" applyFont="1" applyFill="1" applyBorder="1" applyAlignment="1">
      <alignment horizontal="center" vertical="center" wrapText="1" readingOrder="1"/>
    </xf>
    <xf numFmtId="0" fontId="6" fillId="37" borderId="30" xfId="0" applyFont="1" applyFill="1" applyBorder="1" applyAlignment="1">
      <alignment horizontal="center" vertical="center" wrapText="1" readingOrder="1"/>
    </xf>
    <xf numFmtId="0" fontId="6" fillId="37" borderId="32" xfId="0" applyFont="1" applyFill="1" applyBorder="1" applyAlignment="1">
      <alignment horizontal="center" vertical="center" wrapText="1" readingOrder="1"/>
    </xf>
    <xf numFmtId="0" fontId="6" fillId="35" borderId="27" xfId="0" applyFont="1" applyFill="1" applyBorder="1" applyAlignment="1">
      <alignment horizontal="center" vertical="center" wrapText="1" readingOrder="1"/>
    </xf>
    <xf numFmtId="0" fontId="6" fillId="35" borderId="29" xfId="0" applyFont="1" applyFill="1" applyBorder="1" applyAlignment="1">
      <alignment horizontal="center" vertical="center" wrapText="1" readingOrder="1"/>
    </xf>
    <xf numFmtId="0" fontId="6" fillId="35" borderId="30" xfId="0" applyFont="1" applyFill="1" applyBorder="1" applyAlignment="1">
      <alignment horizontal="center" vertical="center" wrapText="1" readingOrder="1"/>
    </xf>
    <xf numFmtId="0" fontId="6" fillId="35" borderId="32" xfId="0" applyFont="1" applyFill="1" applyBorder="1" applyAlignment="1">
      <alignment horizontal="center" vertical="center" wrapText="1" readingOrder="1"/>
    </xf>
    <xf numFmtId="0" fontId="6" fillId="33" borderId="30" xfId="0" applyFont="1" applyFill="1" applyBorder="1" applyAlignment="1">
      <alignment horizontal="center" vertical="center" wrapText="1" readingOrder="1"/>
    </xf>
    <xf numFmtId="0" fontId="6" fillId="33" borderId="32" xfId="0" applyFont="1" applyFill="1" applyBorder="1" applyAlignment="1">
      <alignment horizontal="center" vertical="center" wrapText="1" readingOrder="1"/>
    </xf>
    <xf numFmtId="0" fontId="6" fillId="33" borderId="27" xfId="0" applyFont="1" applyFill="1" applyBorder="1" applyAlignment="1">
      <alignment horizontal="center" vertical="center" wrapText="1" readingOrder="1"/>
    </xf>
    <xf numFmtId="0" fontId="6" fillId="33" borderId="28" xfId="0" applyFont="1" applyFill="1" applyBorder="1" applyAlignment="1">
      <alignment horizontal="center" vertical="center" wrapText="1" readingOrder="1"/>
    </xf>
    <xf numFmtId="0" fontId="6" fillId="33" borderId="29" xfId="0" applyFont="1" applyFill="1" applyBorder="1" applyAlignment="1">
      <alignment horizontal="center" vertical="center" wrapText="1" readingOrder="1"/>
    </xf>
    <xf numFmtId="0" fontId="6" fillId="35" borderId="31" xfId="0" applyFont="1" applyFill="1" applyBorder="1" applyAlignment="1">
      <alignment horizontal="center" vertical="center" wrapText="1" readingOrder="1"/>
    </xf>
    <xf numFmtId="0" fontId="6" fillId="35" borderId="28" xfId="0" applyFont="1" applyFill="1" applyBorder="1" applyAlignment="1">
      <alignment horizontal="center" vertical="center" wrapText="1" readingOrder="1"/>
    </xf>
    <xf numFmtId="0" fontId="6" fillId="33" borderId="31" xfId="0" applyFont="1" applyFill="1" applyBorder="1" applyAlignment="1">
      <alignment horizontal="center" vertical="center" wrapText="1" readingOrder="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S186"/>
  <sheetViews>
    <sheetView tabSelected="1" view="pageBreakPreview" zoomScale="55" zoomScaleNormal="40" zoomScaleSheetLayoutView="55" zoomScalePageLayoutView="0" workbookViewId="0" topLeftCell="A1">
      <pane xSplit="13" ySplit="20" topLeftCell="N21" activePane="bottomRight" state="frozen"/>
      <selection pane="topLeft" activeCell="A1" sqref="A1"/>
      <selection pane="topRight" activeCell="N1" sqref="N1"/>
      <selection pane="bottomLeft" activeCell="A18" sqref="A18"/>
      <selection pane="bottomRight" activeCell="AD36" sqref="AD36"/>
    </sheetView>
  </sheetViews>
  <sheetFormatPr defaultColWidth="8.8515625" defaultRowHeight="15"/>
  <cols>
    <col min="1" max="1" width="6.57421875" style="11" customWidth="1"/>
    <col min="2" max="2" width="49.8515625" style="11" hidden="1" customWidth="1"/>
    <col min="3" max="3" width="40.8515625" style="3" customWidth="1"/>
    <col min="4" max="7" width="10.8515625" style="15" customWidth="1"/>
    <col min="8" max="8" width="72.421875" style="3" customWidth="1"/>
    <col min="9" max="9" width="15.28125" style="15" hidden="1" customWidth="1"/>
    <col min="10" max="10" width="15.421875" style="2" customWidth="1"/>
    <col min="11" max="11" width="16.57421875" style="2" customWidth="1"/>
    <col min="12" max="13" width="10.7109375" style="3" hidden="1" customWidth="1"/>
    <col min="14" max="25" width="10.7109375" style="3" customWidth="1"/>
    <col min="26" max="26" width="12.57421875" style="2" hidden="1" customWidth="1"/>
    <col min="27" max="28" width="12.57421875" style="2" customWidth="1"/>
    <col min="29" max="35" width="14.28125" style="2" customWidth="1"/>
    <col min="36" max="36" width="23.140625" style="3" hidden="1" customWidth="1"/>
    <col min="37" max="37" width="25.7109375" style="3" customWidth="1"/>
    <col min="38" max="38" width="97.8515625" style="14" customWidth="1"/>
    <col min="39" max="39" width="25.57421875" style="2" customWidth="1"/>
    <col min="40" max="41" width="8.8515625" style="2" customWidth="1"/>
    <col min="42" max="16384" width="8.8515625" style="3" customWidth="1"/>
  </cols>
  <sheetData>
    <row r="1" spans="1:41" s="151" customFormat="1" ht="26.25">
      <c r="A1" s="237" t="s">
        <v>272</v>
      </c>
      <c r="B1" s="150"/>
      <c r="D1" s="152"/>
      <c r="E1" s="152"/>
      <c r="F1" s="152"/>
      <c r="G1" s="152"/>
      <c r="I1" s="152"/>
      <c r="J1" s="153"/>
      <c r="K1" s="153"/>
      <c r="Z1" s="153"/>
      <c r="AA1" s="153"/>
      <c r="AB1" s="153"/>
      <c r="AC1" s="153"/>
      <c r="AD1" s="153"/>
      <c r="AE1" s="153"/>
      <c r="AF1" s="153"/>
      <c r="AG1" s="153"/>
      <c r="AH1" s="153"/>
      <c r="AI1" s="153"/>
      <c r="AK1" s="237" t="s">
        <v>277</v>
      </c>
      <c r="AM1" s="153"/>
      <c r="AN1" s="153"/>
      <c r="AO1" s="153"/>
    </row>
    <row r="2" spans="1:41" s="155" customFormat="1" ht="30.75">
      <c r="A2" s="238" t="s">
        <v>273</v>
      </c>
      <c r="B2" s="157"/>
      <c r="C2" s="157"/>
      <c r="D2" s="158"/>
      <c r="E2" s="158"/>
      <c r="F2" s="158"/>
      <c r="G2" s="158"/>
      <c r="H2" s="158"/>
      <c r="I2" s="158"/>
      <c r="J2" s="158"/>
      <c r="K2" s="158"/>
      <c r="L2" s="158"/>
      <c r="M2" s="158"/>
      <c r="O2" s="159"/>
      <c r="P2" s="159"/>
      <c r="Q2" s="159"/>
      <c r="R2" s="159"/>
      <c r="S2" s="159"/>
      <c r="T2" s="159"/>
      <c r="U2" s="158"/>
      <c r="V2" s="158"/>
      <c r="W2" s="158"/>
      <c r="X2" s="158"/>
      <c r="Y2" s="158"/>
      <c r="Z2" s="158"/>
      <c r="AA2" s="158"/>
      <c r="AB2" s="158"/>
      <c r="AC2" s="158"/>
      <c r="AD2" s="158"/>
      <c r="AE2" s="158"/>
      <c r="AF2" s="158"/>
      <c r="AG2" s="158"/>
      <c r="AH2" s="158"/>
      <c r="AI2" s="158"/>
      <c r="AJ2" s="158"/>
      <c r="AK2" s="237" t="s">
        <v>278</v>
      </c>
      <c r="AL2" s="159"/>
      <c r="AM2" s="158"/>
      <c r="AN2" s="156"/>
      <c r="AO2" s="156"/>
    </row>
    <row r="3" spans="1:41" s="151" customFormat="1" ht="26.25">
      <c r="A3" s="237" t="s">
        <v>274</v>
      </c>
      <c r="B3" s="150"/>
      <c r="D3" s="152"/>
      <c r="E3" s="152"/>
      <c r="F3" s="152"/>
      <c r="G3" s="152"/>
      <c r="I3" s="152"/>
      <c r="J3" s="153"/>
      <c r="K3" s="153"/>
      <c r="Z3" s="153"/>
      <c r="AA3" s="153"/>
      <c r="AB3" s="153"/>
      <c r="AC3" s="153"/>
      <c r="AD3" s="153"/>
      <c r="AE3" s="153"/>
      <c r="AF3" s="153"/>
      <c r="AG3" s="153"/>
      <c r="AH3" s="153"/>
      <c r="AI3" s="153"/>
      <c r="AK3" s="237" t="s">
        <v>279</v>
      </c>
      <c r="AL3" s="154"/>
      <c r="AM3" s="153"/>
      <c r="AN3" s="153"/>
      <c r="AO3" s="153"/>
    </row>
    <row r="4" spans="1:41" s="151" customFormat="1" ht="26.25">
      <c r="A4" s="237" t="s">
        <v>275</v>
      </c>
      <c r="B4" s="150"/>
      <c r="D4" s="152"/>
      <c r="E4" s="152"/>
      <c r="F4" s="152"/>
      <c r="G4" s="152"/>
      <c r="I4" s="152"/>
      <c r="J4" s="153"/>
      <c r="K4" s="153"/>
      <c r="Z4" s="153"/>
      <c r="AA4" s="153"/>
      <c r="AB4" s="153"/>
      <c r="AC4" s="153"/>
      <c r="AD4" s="153"/>
      <c r="AE4" s="153"/>
      <c r="AF4" s="153"/>
      <c r="AG4" s="153"/>
      <c r="AH4" s="153"/>
      <c r="AI4" s="153"/>
      <c r="AK4" s="237" t="s">
        <v>280</v>
      </c>
      <c r="AL4" s="154"/>
      <c r="AM4" s="153"/>
      <c r="AN4" s="153"/>
      <c r="AO4" s="153"/>
    </row>
    <row r="5" spans="1:41" s="151" customFormat="1" ht="26.25">
      <c r="A5" s="150"/>
      <c r="B5" s="150"/>
      <c r="D5" s="152"/>
      <c r="E5" s="152"/>
      <c r="F5" s="152"/>
      <c r="G5" s="152"/>
      <c r="I5" s="152"/>
      <c r="J5" s="153"/>
      <c r="K5" s="153"/>
      <c r="Z5" s="153"/>
      <c r="AA5" s="153"/>
      <c r="AB5" s="153"/>
      <c r="AC5" s="153"/>
      <c r="AD5" s="153"/>
      <c r="AE5" s="153"/>
      <c r="AF5" s="153"/>
      <c r="AG5" s="153"/>
      <c r="AH5" s="153"/>
      <c r="AI5" s="153"/>
      <c r="AK5" s="237" t="s">
        <v>281</v>
      </c>
      <c r="AL5" s="154"/>
      <c r="AM5" s="153"/>
      <c r="AN5" s="153"/>
      <c r="AO5" s="153"/>
    </row>
    <row r="6" spans="1:41" s="151" customFormat="1" ht="26.25">
      <c r="A6" s="150"/>
      <c r="B6" s="150"/>
      <c r="D6" s="152"/>
      <c r="E6" s="152"/>
      <c r="F6" s="152"/>
      <c r="G6" s="152"/>
      <c r="I6" s="152"/>
      <c r="J6" s="153"/>
      <c r="K6" s="153"/>
      <c r="Z6" s="153"/>
      <c r="AA6" s="153"/>
      <c r="AB6" s="153"/>
      <c r="AC6" s="153"/>
      <c r="AD6" s="153"/>
      <c r="AE6" s="153"/>
      <c r="AF6" s="153"/>
      <c r="AG6" s="153"/>
      <c r="AH6" s="153"/>
      <c r="AI6" s="153"/>
      <c r="AK6" s="237"/>
      <c r="AL6" s="154"/>
      <c r="AM6" s="153"/>
      <c r="AN6" s="153"/>
      <c r="AO6" s="153"/>
    </row>
    <row r="7" spans="1:41" s="151" customFormat="1" ht="23.25">
      <c r="A7" s="150"/>
      <c r="B7" s="150"/>
      <c r="D7" s="152"/>
      <c r="E7" s="152"/>
      <c r="F7" s="152"/>
      <c r="G7" s="152"/>
      <c r="I7" s="152"/>
      <c r="J7" s="153"/>
      <c r="K7" s="153"/>
      <c r="Z7" s="153"/>
      <c r="AA7" s="153"/>
      <c r="AB7" s="153"/>
      <c r="AC7" s="153"/>
      <c r="AD7" s="153"/>
      <c r="AE7" s="153"/>
      <c r="AF7" s="153"/>
      <c r="AG7" s="153"/>
      <c r="AH7" s="153"/>
      <c r="AI7" s="153"/>
      <c r="AL7" s="154"/>
      <c r="AM7" s="153"/>
      <c r="AN7" s="153"/>
      <c r="AO7" s="153"/>
    </row>
    <row r="8" spans="1:37" ht="17.25">
      <c r="A8" s="11" t="s">
        <v>276</v>
      </c>
      <c r="AK8" s="236" t="s">
        <v>282</v>
      </c>
    </row>
    <row r="9" ht="17.25">
      <c r="AK9" s="236"/>
    </row>
    <row r="11" spans="1:37" ht="26.25">
      <c r="A11" s="239" t="s">
        <v>283</v>
      </c>
      <c r="AK11" s="239" t="s">
        <v>283</v>
      </c>
    </row>
    <row r="12" ht="17.25">
      <c r="AK12" s="11"/>
    </row>
    <row r="13" ht="17.25">
      <c r="AK13" s="11"/>
    </row>
    <row r="14" ht="15.75" customHeight="1"/>
    <row r="15" spans="1:39" ht="17.25">
      <c r="A15" s="4"/>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13"/>
      <c r="AM15" s="5"/>
    </row>
    <row r="16" spans="1:39" ht="33">
      <c r="A16" s="240" t="s">
        <v>271</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5"/>
    </row>
    <row r="17" spans="1:37" ht="17.25">
      <c r="A17" s="1"/>
      <c r="B17" s="1"/>
      <c r="C17" s="6"/>
      <c r="D17" s="5"/>
      <c r="E17" s="5"/>
      <c r="F17" s="5"/>
      <c r="G17" s="5"/>
      <c r="H17" s="7"/>
      <c r="I17" s="10"/>
      <c r="J17" s="10"/>
      <c r="K17" s="10"/>
      <c r="L17" s="7"/>
      <c r="M17" s="7"/>
      <c r="N17" s="7"/>
      <c r="O17" s="7"/>
      <c r="P17" s="7"/>
      <c r="Q17" s="7"/>
      <c r="R17" s="7"/>
      <c r="S17" s="7"/>
      <c r="T17" s="7"/>
      <c r="U17" s="7"/>
      <c r="V17" s="7"/>
      <c r="W17" s="7"/>
      <c r="X17" s="7"/>
      <c r="Y17" s="7"/>
      <c r="Z17" s="10"/>
      <c r="AA17" s="10"/>
      <c r="AB17" s="10"/>
      <c r="AC17" s="10"/>
      <c r="AD17" s="10"/>
      <c r="AE17" s="10"/>
      <c r="AF17" s="10"/>
      <c r="AG17" s="10"/>
      <c r="AH17" s="10"/>
      <c r="AI17" s="10"/>
      <c r="AJ17" s="7"/>
      <c r="AK17" s="7"/>
    </row>
    <row r="18" spans="1:39" ht="17.25" customHeight="1">
      <c r="A18" s="244" t="s">
        <v>58</v>
      </c>
      <c r="B18" s="244" t="s">
        <v>129</v>
      </c>
      <c r="C18" s="244" t="s">
        <v>119</v>
      </c>
      <c r="D18" s="241" t="s">
        <v>124</v>
      </c>
      <c r="E18" s="242"/>
      <c r="F18" s="242"/>
      <c r="G18" s="243"/>
      <c r="H18" s="244" t="s">
        <v>125</v>
      </c>
      <c r="I18" s="244" t="s">
        <v>128</v>
      </c>
      <c r="J18" s="244" t="s">
        <v>248</v>
      </c>
      <c r="K18" s="251" t="s">
        <v>59</v>
      </c>
      <c r="L18" s="228"/>
      <c r="M18" s="228"/>
      <c r="N18" s="269" t="s">
        <v>130</v>
      </c>
      <c r="O18" s="270"/>
      <c r="P18" s="270"/>
      <c r="Q18" s="270"/>
      <c r="R18" s="270"/>
      <c r="S18" s="270"/>
      <c r="T18" s="270"/>
      <c r="U18" s="270"/>
      <c r="V18" s="270"/>
      <c r="W18" s="270"/>
      <c r="X18" s="270"/>
      <c r="Y18" s="270"/>
      <c r="Z18" s="271"/>
      <c r="AA18" s="271"/>
      <c r="AB18" s="272"/>
      <c r="AC18" s="251" t="s">
        <v>126</v>
      </c>
      <c r="AD18" s="252"/>
      <c r="AE18" s="252"/>
      <c r="AF18" s="252"/>
      <c r="AG18" s="252"/>
      <c r="AH18" s="252"/>
      <c r="AI18" s="253"/>
      <c r="AJ18" s="248" t="s">
        <v>158</v>
      </c>
      <c r="AK18" s="244" t="s">
        <v>127</v>
      </c>
      <c r="AL18" s="244" t="s">
        <v>60</v>
      </c>
      <c r="AM18" s="8"/>
    </row>
    <row r="19" spans="1:39" ht="17.25">
      <c r="A19" s="245"/>
      <c r="B19" s="245"/>
      <c r="C19" s="245"/>
      <c r="D19" s="241" t="s">
        <v>122</v>
      </c>
      <c r="E19" s="243"/>
      <c r="F19" s="241" t="s">
        <v>123</v>
      </c>
      <c r="G19" s="243"/>
      <c r="H19" s="245"/>
      <c r="I19" s="245"/>
      <c r="J19" s="245"/>
      <c r="K19" s="254"/>
      <c r="L19" s="247" t="s">
        <v>131</v>
      </c>
      <c r="M19" s="247"/>
      <c r="N19" s="247" t="s">
        <v>132</v>
      </c>
      <c r="O19" s="247"/>
      <c r="P19" s="247" t="s">
        <v>232</v>
      </c>
      <c r="Q19" s="247"/>
      <c r="R19" s="247" t="s">
        <v>233</v>
      </c>
      <c r="S19" s="247"/>
      <c r="T19" s="247" t="s">
        <v>234</v>
      </c>
      <c r="U19" s="247"/>
      <c r="V19" s="247" t="s">
        <v>235</v>
      </c>
      <c r="W19" s="247"/>
      <c r="X19" s="247" t="s">
        <v>253</v>
      </c>
      <c r="Y19" s="247"/>
      <c r="Z19" s="144">
        <v>2013</v>
      </c>
      <c r="AA19" s="241" t="s">
        <v>198</v>
      </c>
      <c r="AB19" s="273"/>
      <c r="AC19" s="144">
        <v>2014</v>
      </c>
      <c r="AD19" s="144">
        <v>2015</v>
      </c>
      <c r="AE19" s="144">
        <v>2016</v>
      </c>
      <c r="AF19" s="144">
        <v>2017</v>
      </c>
      <c r="AG19" s="144">
        <v>2018</v>
      </c>
      <c r="AH19" s="144">
        <v>2019</v>
      </c>
      <c r="AI19" s="144" t="s">
        <v>266</v>
      </c>
      <c r="AJ19" s="249"/>
      <c r="AK19" s="245"/>
      <c r="AL19" s="245"/>
      <c r="AM19" s="8"/>
    </row>
    <row r="20" spans="1:39" ht="33">
      <c r="A20" s="246"/>
      <c r="B20" s="246"/>
      <c r="C20" s="246"/>
      <c r="D20" s="144" t="s">
        <v>120</v>
      </c>
      <c r="E20" s="144" t="s">
        <v>121</v>
      </c>
      <c r="F20" s="144" t="s">
        <v>120</v>
      </c>
      <c r="G20" s="144" t="s">
        <v>121</v>
      </c>
      <c r="H20" s="246"/>
      <c r="I20" s="246"/>
      <c r="J20" s="246"/>
      <c r="K20" s="255"/>
      <c r="L20" s="12" t="s">
        <v>120</v>
      </c>
      <c r="M20" s="12" t="s">
        <v>121</v>
      </c>
      <c r="N20" s="12" t="s">
        <v>120</v>
      </c>
      <c r="O20" s="12" t="s">
        <v>121</v>
      </c>
      <c r="P20" s="12" t="s">
        <v>120</v>
      </c>
      <c r="Q20" s="12" t="s">
        <v>121</v>
      </c>
      <c r="R20" s="12" t="s">
        <v>120</v>
      </c>
      <c r="S20" s="12" t="s">
        <v>121</v>
      </c>
      <c r="T20" s="12" t="s">
        <v>120</v>
      </c>
      <c r="U20" s="12" t="s">
        <v>121</v>
      </c>
      <c r="V20" s="12" t="s">
        <v>120</v>
      </c>
      <c r="W20" s="12" t="s">
        <v>121</v>
      </c>
      <c r="X20" s="12" t="s">
        <v>120</v>
      </c>
      <c r="Y20" s="12" t="s">
        <v>121</v>
      </c>
      <c r="Z20" s="144" t="s">
        <v>249</v>
      </c>
      <c r="AA20" s="144" t="s">
        <v>120</v>
      </c>
      <c r="AB20" s="144" t="s">
        <v>121</v>
      </c>
      <c r="AC20" s="144" t="s">
        <v>249</v>
      </c>
      <c r="AD20" s="144" t="s">
        <v>249</v>
      </c>
      <c r="AE20" s="144" t="s">
        <v>249</v>
      </c>
      <c r="AF20" s="144" t="s">
        <v>249</v>
      </c>
      <c r="AG20" s="144" t="s">
        <v>249</v>
      </c>
      <c r="AH20" s="144" t="s">
        <v>249</v>
      </c>
      <c r="AI20" s="144" t="s">
        <v>249</v>
      </c>
      <c r="AJ20" s="250"/>
      <c r="AK20" s="246"/>
      <c r="AL20" s="246"/>
      <c r="AM20" s="8"/>
    </row>
    <row r="21" spans="1:39" ht="49.5" customHeight="1">
      <c r="A21" s="77"/>
      <c r="B21" s="77"/>
      <c r="C21" s="77" t="s">
        <v>246</v>
      </c>
      <c r="D21" s="144">
        <f>D25+D96+D157</f>
        <v>1571.09</v>
      </c>
      <c r="E21" s="144">
        <f>E25+E96+E157</f>
        <v>639.25</v>
      </c>
      <c r="F21" s="144">
        <f>F25+F96+F157</f>
        <v>659.74</v>
      </c>
      <c r="G21" s="144">
        <f>G25+G96+G157</f>
        <v>546.65</v>
      </c>
      <c r="H21" s="77"/>
      <c r="I21" s="77"/>
      <c r="J21" s="119">
        <f>J25+J96+J157</f>
        <v>12782.1055375</v>
      </c>
      <c r="K21" s="186"/>
      <c r="L21" s="224">
        <f aca="true" t="shared" si="0" ref="L21:Y21">L25+L96+L157</f>
        <v>65.2</v>
      </c>
      <c r="M21" s="224">
        <f t="shared" si="0"/>
        <v>92</v>
      </c>
      <c r="N21" s="224">
        <f t="shared" si="0"/>
        <v>2</v>
      </c>
      <c r="O21" s="224">
        <f t="shared" si="0"/>
        <v>41</v>
      </c>
      <c r="P21" s="224">
        <f t="shared" si="0"/>
        <v>614.66</v>
      </c>
      <c r="Q21" s="224">
        <f t="shared" si="0"/>
        <v>335.7</v>
      </c>
      <c r="R21" s="224">
        <f t="shared" si="0"/>
        <v>284.05</v>
      </c>
      <c r="S21" s="224">
        <f t="shared" si="0"/>
        <v>98.56</v>
      </c>
      <c r="T21" s="224">
        <f t="shared" si="0"/>
        <v>364.56000000000006</v>
      </c>
      <c r="U21" s="224">
        <f t="shared" si="0"/>
        <v>71.51</v>
      </c>
      <c r="V21" s="224">
        <f t="shared" si="0"/>
        <v>240.49</v>
      </c>
      <c r="W21" s="224">
        <f t="shared" si="0"/>
        <v>0.48</v>
      </c>
      <c r="X21" s="224">
        <f t="shared" si="0"/>
        <v>0</v>
      </c>
      <c r="Y21" s="224">
        <f t="shared" si="0"/>
        <v>0</v>
      </c>
      <c r="Z21" s="224">
        <f>Z25+Z96+Z157</f>
        <v>773.08</v>
      </c>
      <c r="AA21" s="224">
        <f aca="true" t="shared" si="1" ref="AA21:AB23">N21+P21+R21+T21+V21+X21</f>
        <v>1505.76</v>
      </c>
      <c r="AB21" s="224">
        <f t="shared" si="1"/>
        <v>547.25</v>
      </c>
      <c r="AC21" s="224">
        <f aca="true" t="shared" si="2" ref="AC21:AH21">AC25+AC96+AC157</f>
        <v>1595.6999999999998</v>
      </c>
      <c r="AD21" s="224">
        <f t="shared" si="2"/>
        <v>7344.180266499999</v>
      </c>
      <c r="AE21" s="224">
        <f t="shared" si="2"/>
        <v>1740.05</v>
      </c>
      <c r="AF21" s="224">
        <f t="shared" si="2"/>
        <v>727.3908799999999</v>
      </c>
      <c r="AG21" s="224">
        <f t="shared" si="2"/>
        <v>466.704391</v>
      </c>
      <c r="AH21" s="224">
        <f t="shared" si="2"/>
        <v>199.85</v>
      </c>
      <c r="AI21" s="234">
        <f>AC21+AD21+AE21+AF21+AG21+AH21</f>
        <v>12073.875537499998</v>
      </c>
      <c r="AJ21" s="226"/>
      <c r="AK21" s="77"/>
      <c r="AL21" s="77"/>
      <c r="AM21" s="8"/>
    </row>
    <row r="22" spans="1:39" ht="31.5" customHeight="1">
      <c r="A22" s="79"/>
      <c r="B22" s="79"/>
      <c r="C22" s="79" t="s">
        <v>247</v>
      </c>
      <c r="D22" s="144">
        <f>D98+D178</f>
        <v>180</v>
      </c>
      <c r="E22" s="144">
        <f>E98+E178</f>
        <v>250</v>
      </c>
      <c r="F22" s="144">
        <f>F98+F178</f>
        <v>180</v>
      </c>
      <c r="G22" s="144">
        <f>G98+G178</f>
        <v>250</v>
      </c>
      <c r="H22" s="79"/>
      <c r="I22" s="79"/>
      <c r="J22" s="119">
        <f>J98+J178</f>
        <v>6206.09</v>
      </c>
      <c r="K22" s="186"/>
      <c r="L22" s="224">
        <f aca="true" t="shared" si="3" ref="L22:AH22">L98+L178</f>
        <v>0</v>
      </c>
      <c r="M22" s="224">
        <f t="shared" si="3"/>
        <v>0</v>
      </c>
      <c r="N22" s="224">
        <f t="shared" si="3"/>
        <v>0</v>
      </c>
      <c r="O22" s="224">
        <f t="shared" si="3"/>
        <v>0</v>
      </c>
      <c r="P22" s="224">
        <f t="shared" si="3"/>
        <v>180</v>
      </c>
      <c r="Q22" s="224">
        <f t="shared" si="3"/>
        <v>250</v>
      </c>
      <c r="R22" s="224">
        <f t="shared" si="3"/>
        <v>0</v>
      </c>
      <c r="S22" s="224">
        <f t="shared" si="3"/>
        <v>0</v>
      </c>
      <c r="T22" s="224">
        <f t="shared" si="3"/>
        <v>0</v>
      </c>
      <c r="U22" s="224">
        <f t="shared" si="3"/>
        <v>0</v>
      </c>
      <c r="V22" s="224">
        <f t="shared" si="3"/>
        <v>0</v>
      </c>
      <c r="W22" s="224">
        <f t="shared" si="3"/>
        <v>0</v>
      </c>
      <c r="X22" s="224">
        <f t="shared" si="3"/>
        <v>0</v>
      </c>
      <c r="Y22" s="224">
        <f t="shared" si="3"/>
        <v>0</v>
      </c>
      <c r="Z22" s="224">
        <f t="shared" si="3"/>
        <v>150.23</v>
      </c>
      <c r="AA22" s="224">
        <f t="shared" si="1"/>
        <v>180</v>
      </c>
      <c r="AB22" s="224">
        <f t="shared" si="1"/>
        <v>250</v>
      </c>
      <c r="AC22" s="224">
        <f t="shared" si="3"/>
        <v>1128.75</v>
      </c>
      <c r="AD22" s="224">
        <f t="shared" si="3"/>
        <v>4927.11</v>
      </c>
      <c r="AE22" s="224">
        <f t="shared" si="3"/>
        <v>0</v>
      </c>
      <c r="AF22" s="224">
        <f t="shared" si="3"/>
        <v>0</v>
      </c>
      <c r="AG22" s="224">
        <f t="shared" si="3"/>
        <v>0</v>
      </c>
      <c r="AH22" s="224">
        <f t="shared" si="3"/>
        <v>0</v>
      </c>
      <c r="AI22" s="234">
        <f>AC22+AD22+AE22+AF22+AG22+AH22</f>
        <v>6055.86</v>
      </c>
      <c r="AJ22" s="226"/>
      <c r="AK22" s="79"/>
      <c r="AL22" s="79"/>
      <c r="AM22" s="8"/>
    </row>
    <row r="23" spans="1:39" ht="33" customHeight="1">
      <c r="A23" s="79"/>
      <c r="B23" s="79"/>
      <c r="C23" s="79" t="s">
        <v>259</v>
      </c>
      <c r="D23" s="144">
        <f>D25+D102+D120</f>
        <v>1391.0900000000001</v>
      </c>
      <c r="E23" s="144">
        <f>E25+E102+E120</f>
        <v>389.25</v>
      </c>
      <c r="F23" s="144">
        <f>F25+F102+F120</f>
        <v>479.74000000000007</v>
      </c>
      <c r="G23" s="144">
        <f>G25+G102+G120</f>
        <v>296.65</v>
      </c>
      <c r="H23" s="79"/>
      <c r="I23" s="79"/>
      <c r="J23" s="119">
        <f>J25+J102+J120+J158</f>
        <v>6576.0155374999995</v>
      </c>
      <c r="K23" s="186"/>
      <c r="L23" s="224">
        <f aca="true" t="shared" si="4" ref="L23:AH23">L25+L102+L120+L158</f>
        <v>65.2</v>
      </c>
      <c r="M23" s="224">
        <f t="shared" si="4"/>
        <v>92</v>
      </c>
      <c r="N23" s="224">
        <f t="shared" si="4"/>
        <v>2</v>
      </c>
      <c r="O23" s="224">
        <f t="shared" si="4"/>
        <v>41</v>
      </c>
      <c r="P23" s="224">
        <f t="shared" si="4"/>
        <v>434.66</v>
      </c>
      <c r="Q23" s="224">
        <f t="shared" si="4"/>
        <v>85.7</v>
      </c>
      <c r="R23" s="224">
        <f t="shared" si="4"/>
        <v>284.05</v>
      </c>
      <c r="S23" s="224">
        <f t="shared" si="4"/>
        <v>98.56</v>
      </c>
      <c r="T23" s="224">
        <f t="shared" si="4"/>
        <v>364.56000000000006</v>
      </c>
      <c r="U23" s="224">
        <f t="shared" si="4"/>
        <v>71.51</v>
      </c>
      <c r="V23" s="224">
        <f t="shared" si="4"/>
        <v>240.49</v>
      </c>
      <c r="W23" s="224">
        <f t="shared" si="4"/>
        <v>0.48</v>
      </c>
      <c r="X23" s="224">
        <f t="shared" si="4"/>
        <v>0</v>
      </c>
      <c r="Y23" s="224">
        <f t="shared" si="4"/>
        <v>0</v>
      </c>
      <c r="Z23" s="224">
        <f t="shared" si="4"/>
        <v>622.85</v>
      </c>
      <c r="AA23" s="224">
        <f t="shared" si="1"/>
        <v>1325.76</v>
      </c>
      <c r="AB23" s="224">
        <f t="shared" si="1"/>
        <v>297.25</v>
      </c>
      <c r="AC23" s="224">
        <f t="shared" si="4"/>
        <v>466.95000000000005</v>
      </c>
      <c r="AD23" s="224">
        <f t="shared" si="4"/>
        <v>2417.0702665</v>
      </c>
      <c r="AE23" s="224">
        <f t="shared" si="4"/>
        <v>1740.05</v>
      </c>
      <c r="AF23" s="224">
        <f t="shared" si="4"/>
        <v>727.3908799999999</v>
      </c>
      <c r="AG23" s="224">
        <f t="shared" si="4"/>
        <v>466.704391</v>
      </c>
      <c r="AH23" s="224">
        <f t="shared" si="4"/>
        <v>199.85</v>
      </c>
      <c r="AI23" s="234">
        <f>AC23+AD23+AE23+AF23+AG23+AH23</f>
        <v>6018.0155375</v>
      </c>
      <c r="AJ23" s="226"/>
      <c r="AK23" s="79"/>
      <c r="AL23" s="79"/>
      <c r="AM23" s="8"/>
    </row>
    <row r="24" spans="1:41" s="65" customFormat="1" ht="26.25">
      <c r="A24" s="120" t="s">
        <v>269</v>
      </c>
      <c r="B24" s="120"/>
      <c r="C24" s="121"/>
      <c r="D24" s="121"/>
      <c r="E24" s="121"/>
      <c r="F24" s="121"/>
      <c r="G24" s="121"/>
      <c r="H24" s="121"/>
      <c r="I24" s="121"/>
      <c r="J24" s="121"/>
      <c r="K24" s="187"/>
      <c r="L24" s="122"/>
      <c r="M24" s="122"/>
      <c r="N24" s="122"/>
      <c r="O24" s="122"/>
      <c r="P24" s="122"/>
      <c r="Q24" s="122"/>
      <c r="R24" s="122"/>
      <c r="S24" s="122"/>
      <c r="T24" s="122"/>
      <c r="U24" s="122"/>
      <c r="V24" s="122"/>
      <c r="W24" s="122"/>
      <c r="X24" s="122"/>
      <c r="Y24" s="122"/>
      <c r="Z24" s="121"/>
      <c r="AA24" s="121"/>
      <c r="AB24" s="121"/>
      <c r="AC24" s="121"/>
      <c r="AD24" s="121"/>
      <c r="AE24" s="121"/>
      <c r="AF24" s="121"/>
      <c r="AG24" s="121"/>
      <c r="AH24" s="121"/>
      <c r="AI24" s="206"/>
      <c r="AJ24" s="206"/>
      <c r="AK24" s="121"/>
      <c r="AL24" s="123"/>
      <c r="AM24" s="62"/>
      <c r="AN24" s="64"/>
      <c r="AO24" s="64"/>
    </row>
    <row r="25" spans="1:41" s="99" customFormat="1" ht="23.25" customHeight="1">
      <c r="A25" s="103"/>
      <c r="B25" s="103"/>
      <c r="C25" s="104" t="s">
        <v>198</v>
      </c>
      <c r="D25" s="104">
        <f>D27+D46</f>
        <v>266.03000000000003</v>
      </c>
      <c r="E25" s="104">
        <f>E27+E46</f>
        <v>167.1</v>
      </c>
      <c r="F25" s="104">
        <f>F27+F46</f>
        <v>187.83</v>
      </c>
      <c r="G25" s="104">
        <f>G27+G46</f>
        <v>119.1</v>
      </c>
      <c r="H25" s="104"/>
      <c r="I25" s="104" t="e">
        <f>I27+I46</f>
        <v>#VALUE!</v>
      </c>
      <c r="J25" s="104">
        <f>J27+J46</f>
        <v>2246.3100000000004</v>
      </c>
      <c r="K25" s="188"/>
      <c r="L25" s="104">
        <f>L27+L46</f>
        <v>64.9</v>
      </c>
      <c r="M25" s="104">
        <f aca="true" t="shared" si="5" ref="M25:W25">M27+M46</f>
        <v>67</v>
      </c>
      <c r="N25" s="104">
        <f t="shared" si="5"/>
        <v>0</v>
      </c>
      <c r="O25" s="104">
        <f t="shared" si="5"/>
        <v>0</v>
      </c>
      <c r="P25" s="104">
        <f t="shared" si="5"/>
        <v>187.50000000000003</v>
      </c>
      <c r="Q25" s="104">
        <f t="shared" si="5"/>
        <v>34.9</v>
      </c>
      <c r="R25" s="104">
        <f t="shared" si="5"/>
        <v>13.5</v>
      </c>
      <c r="S25" s="104">
        <f t="shared" si="5"/>
        <v>45.2</v>
      </c>
      <c r="T25" s="104">
        <f t="shared" si="5"/>
        <v>0</v>
      </c>
      <c r="U25" s="104">
        <f t="shared" si="5"/>
        <v>20</v>
      </c>
      <c r="V25" s="104">
        <f t="shared" si="5"/>
        <v>0</v>
      </c>
      <c r="W25" s="104">
        <f t="shared" si="5"/>
        <v>0</v>
      </c>
      <c r="X25" s="104">
        <f>X27+X46</f>
        <v>0</v>
      </c>
      <c r="Y25" s="104">
        <f>Y27+Y46</f>
        <v>0</v>
      </c>
      <c r="Z25" s="104">
        <f>Z27+Z46</f>
        <v>382.85</v>
      </c>
      <c r="AA25" s="104"/>
      <c r="AB25" s="104"/>
      <c r="AC25" s="104">
        <f aca="true" t="shared" si="6" ref="AC25:AH25">AC27+AC46</f>
        <v>81.35</v>
      </c>
      <c r="AD25" s="104">
        <f t="shared" si="6"/>
        <v>904.81</v>
      </c>
      <c r="AE25" s="104">
        <f t="shared" si="6"/>
        <v>455.8</v>
      </c>
      <c r="AF25" s="104">
        <f t="shared" si="6"/>
        <v>231.5</v>
      </c>
      <c r="AG25" s="104">
        <f t="shared" si="6"/>
        <v>125</v>
      </c>
      <c r="AH25" s="104">
        <f t="shared" si="6"/>
        <v>65</v>
      </c>
      <c r="AI25" s="235">
        <f>AC25+AD25+AE25+AF25+AG25+AH25</f>
        <v>1863.46</v>
      </c>
      <c r="AJ25" s="207"/>
      <c r="AK25" s="104"/>
      <c r="AL25" s="105"/>
      <c r="AM25" s="97"/>
      <c r="AN25" s="98"/>
      <c r="AO25" s="98"/>
    </row>
    <row r="26" spans="1:41" s="65" customFormat="1" ht="26.25">
      <c r="A26" s="66" t="s">
        <v>270</v>
      </c>
      <c r="B26" s="66"/>
      <c r="C26" s="69"/>
      <c r="D26" s="69"/>
      <c r="E26" s="69"/>
      <c r="F26" s="69"/>
      <c r="G26" s="69"/>
      <c r="H26" s="69"/>
      <c r="I26" s="69"/>
      <c r="J26" s="69"/>
      <c r="K26" s="189"/>
      <c r="L26" s="63"/>
      <c r="M26" s="63"/>
      <c r="N26" s="63"/>
      <c r="O26" s="63"/>
      <c r="P26" s="63"/>
      <c r="Q26" s="63"/>
      <c r="R26" s="63"/>
      <c r="S26" s="63"/>
      <c r="T26" s="63"/>
      <c r="U26" s="63"/>
      <c r="V26" s="63"/>
      <c r="W26" s="63"/>
      <c r="X26" s="63"/>
      <c r="Y26" s="63"/>
      <c r="Z26" s="69"/>
      <c r="AA26" s="69"/>
      <c r="AB26" s="69"/>
      <c r="AC26" s="69"/>
      <c r="AD26" s="69"/>
      <c r="AE26" s="69"/>
      <c r="AF26" s="69"/>
      <c r="AG26" s="69"/>
      <c r="AH26" s="69"/>
      <c r="AI26" s="235">
        <f aca="true" t="shared" si="7" ref="AI26:AI89">AC26+AD26+AE26+AF26+AG26+AH26</f>
        <v>0</v>
      </c>
      <c r="AJ26" s="208"/>
      <c r="AK26" s="69"/>
      <c r="AL26" s="92"/>
      <c r="AM26" s="62"/>
      <c r="AN26" s="64"/>
      <c r="AO26" s="64"/>
    </row>
    <row r="27" spans="1:39" ht="20.25">
      <c r="A27" s="93"/>
      <c r="B27" s="93"/>
      <c r="C27" s="94" t="s">
        <v>153</v>
      </c>
      <c r="D27" s="95">
        <f>D28+D29+D30+D31+D32+D33+D34+D35+D36</f>
        <v>64.9</v>
      </c>
      <c r="E27" s="95">
        <f>E28+E29+E30+E31+E32+E33+E34+E35+E36</f>
        <v>67</v>
      </c>
      <c r="F27" s="95">
        <f>F28+F29+F30+F31+F32+F33+F34+F35+F36</f>
        <v>64.9</v>
      </c>
      <c r="G27" s="95">
        <f>G28+G29+G30+G31+G32+G33+G34+G35+G36</f>
        <v>41</v>
      </c>
      <c r="H27" s="95"/>
      <c r="I27" s="95"/>
      <c r="J27" s="95">
        <f>J28+J29+J30+J31+J32+J33+J34+J35+J36</f>
        <v>464.20000000000005</v>
      </c>
      <c r="K27" s="190"/>
      <c r="L27" s="95">
        <f aca="true" t="shared" si="8" ref="L27:W27">L28+L29+L30+L31+L32+L33+L34+L35+L36</f>
        <v>64.9</v>
      </c>
      <c r="M27" s="95">
        <f t="shared" si="8"/>
        <v>67</v>
      </c>
      <c r="N27" s="95">
        <f t="shared" si="8"/>
        <v>0</v>
      </c>
      <c r="O27" s="95">
        <f t="shared" si="8"/>
        <v>0</v>
      </c>
      <c r="P27" s="95">
        <f t="shared" si="8"/>
        <v>0</v>
      </c>
      <c r="Q27" s="95">
        <f t="shared" si="8"/>
        <v>0</v>
      </c>
      <c r="R27" s="95">
        <f t="shared" si="8"/>
        <v>0</v>
      </c>
      <c r="S27" s="95">
        <f t="shared" si="8"/>
        <v>0</v>
      </c>
      <c r="T27" s="95">
        <f t="shared" si="8"/>
        <v>0</v>
      </c>
      <c r="U27" s="95">
        <f t="shared" si="8"/>
        <v>0</v>
      </c>
      <c r="V27" s="95">
        <f t="shared" si="8"/>
        <v>0</v>
      </c>
      <c r="W27" s="95">
        <f t="shared" si="8"/>
        <v>0</v>
      </c>
      <c r="X27" s="95">
        <f>X28+X29+X30+X31+X32+X33+X34+X35+X36</f>
        <v>0</v>
      </c>
      <c r="Y27" s="95">
        <f>Y28+Y29+Y30+Y31+Y32+Y33+Y34+Y35+Y36</f>
        <v>0</v>
      </c>
      <c r="Z27" s="95">
        <f>Z28+Z29+Z30+Z31+Z32+Z33+Z34+Z35+Z36</f>
        <v>382.85</v>
      </c>
      <c r="AA27" s="95"/>
      <c r="AB27" s="95"/>
      <c r="AC27" s="95">
        <f>AC28+AC29+AC30+AC31+AC32+AC33+AC34+AC35+AC36</f>
        <v>81.35</v>
      </c>
      <c r="AD27" s="95">
        <f>AD28+AD29+AD30+AD31+AD32+AD33+AD34+AD35+AD36</f>
        <v>0</v>
      </c>
      <c r="AE27" s="95">
        <v>0</v>
      </c>
      <c r="AF27" s="95">
        <v>0</v>
      </c>
      <c r="AG27" s="95">
        <f>AG28+AG29+AG30+AG31+AG32+AG33+AG34+AG35+AG36</f>
        <v>0</v>
      </c>
      <c r="AH27" s="95">
        <f>AH28+AH29+AH30+AH31+AH32+AH33+AH34+AH35+AH36</f>
        <v>0</v>
      </c>
      <c r="AI27" s="235">
        <f t="shared" si="7"/>
        <v>81.35</v>
      </c>
      <c r="AJ27" s="209"/>
      <c r="AK27" s="95"/>
      <c r="AL27" s="96"/>
      <c r="AM27" s="10"/>
    </row>
    <row r="28" spans="1:39" ht="82.5" hidden="1">
      <c r="A28" s="80">
        <v>1</v>
      </c>
      <c r="B28" s="146" t="s">
        <v>133</v>
      </c>
      <c r="C28" s="145" t="s">
        <v>0</v>
      </c>
      <c r="D28" s="171">
        <v>28.3</v>
      </c>
      <c r="E28" s="171"/>
      <c r="F28" s="171">
        <v>28.3</v>
      </c>
      <c r="G28" s="171"/>
      <c r="H28" s="84" t="s">
        <v>159</v>
      </c>
      <c r="I28" s="85" t="s">
        <v>138</v>
      </c>
      <c r="J28" s="85">
        <f>SUM(Z28:AG28)</f>
        <v>33.6</v>
      </c>
      <c r="K28" s="191">
        <v>2013</v>
      </c>
      <c r="L28" s="85">
        <v>28.3</v>
      </c>
      <c r="M28" s="85"/>
      <c r="N28" s="85"/>
      <c r="O28" s="85"/>
      <c r="P28" s="85"/>
      <c r="Q28" s="85"/>
      <c r="R28" s="85"/>
      <c r="S28" s="85"/>
      <c r="T28" s="85"/>
      <c r="U28" s="85"/>
      <c r="V28" s="85"/>
      <c r="W28" s="85"/>
      <c r="X28" s="85"/>
      <c r="Y28" s="85"/>
      <c r="Z28" s="85">
        <f>15.6+18</f>
        <v>33.6</v>
      </c>
      <c r="AA28" s="85"/>
      <c r="AB28" s="85"/>
      <c r="AC28" s="85"/>
      <c r="AD28" s="85"/>
      <c r="AE28" s="85"/>
      <c r="AF28" s="85"/>
      <c r="AG28" s="85"/>
      <c r="AH28" s="85"/>
      <c r="AI28" s="235">
        <f t="shared" si="7"/>
        <v>0</v>
      </c>
      <c r="AJ28" s="211">
        <v>1</v>
      </c>
      <c r="AK28" s="148" t="s">
        <v>254</v>
      </c>
      <c r="AL28" s="86" t="s">
        <v>108</v>
      </c>
      <c r="AM28" s="10"/>
    </row>
    <row r="29" spans="1:39" ht="132" hidden="1">
      <c r="A29" s="80">
        <v>2</v>
      </c>
      <c r="B29" s="146" t="s">
        <v>133</v>
      </c>
      <c r="C29" s="9" t="s">
        <v>201</v>
      </c>
      <c r="D29" s="87"/>
      <c r="E29" s="87">
        <v>16</v>
      </c>
      <c r="F29" s="87"/>
      <c r="G29" s="87">
        <v>6</v>
      </c>
      <c r="H29" s="84" t="s">
        <v>195</v>
      </c>
      <c r="I29" s="85" t="s">
        <v>138</v>
      </c>
      <c r="J29" s="85">
        <f aca="true" t="shared" si="9" ref="J29:J53">SUM(Z29:AG29)</f>
        <v>61.4</v>
      </c>
      <c r="K29" s="191">
        <v>2013</v>
      </c>
      <c r="L29" s="85"/>
      <c r="M29" s="85">
        <v>16</v>
      </c>
      <c r="N29" s="85"/>
      <c r="O29" s="85"/>
      <c r="P29" s="85"/>
      <c r="Q29" s="85"/>
      <c r="R29" s="85"/>
      <c r="S29" s="85"/>
      <c r="T29" s="85"/>
      <c r="U29" s="85"/>
      <c r="V29" s="85"/>
      <c r="W29" s="85"/>
      <c r="X29" s="85"/>
      <c r="Y29" s="85"/>
      <c r="Z29" s="85">
        <v>61.4</v>
      </c>
      <c r="AA29" s="85"/>
      <c r="AB29" s="85"/>
      <c r="AC29" s="85"/>
      <c r="AD29" s="85"/>
      <c r="AE29" s="85"/>
      <c r="AF29" s="85"/>
      <c r="AG29" s="85"/>
      <c r="AH29" s="85"/>
      <c r="AI29" s="235">
        <f t="shared" si="7"/>
        <v>0</v>
      </c>
      <c r="AJ29" s="210">
        <v>1</v>
      </c>
      <c r="AK29" s="171" t="s">
        <v>254</v>
      </c>
      <c r="AL29" s="88" t="s">
        <v>135</v>
      </c>
      <c r="AM29" s="10"/>
    </row>
    <row r="30" spans="1:39" ht="181.5" hidden="1">
      <c r="A30" s="146">
        <v>3</v>
      </c>
      <c r="B30" s="146" t="s">
        <v>133</v>
      </c>
      <c r="C30" s="165" t="s">
        <v>79</v>
      </c>
      <c r="D30" s="172"/>
      <c r="E30" s="172">
        <v>25</v>
      </c>
      <c r="F30" s="172"/>
      <c r="G30" s="172">
        <v>9</v>
      </c>
      <c r="H30" s="89" t="s">
        <v>80</v>
      </c>
      <c r="I30" s="85" t="s">
        <v>138</v>
      </c>
      <c r="J30" s="148">
        <f t="shared" si="9"/>
        <v>35.3</v>
      </c>
      <c r="K30" s="192">
        <v>2013</v>
      </c>
      <c r="L30" s="85"/>
      <c r="M30" s="85">
        <v>25</v>
      </c>
      <c r="N30" s="85"/>
      <c r="O30" s="85"/>
      <c r="P30" s="85"/>
      <c r="Q30" s="85"/>
      <c r="R30" s="85"/>
      <c r="S30" s="85"/>
      <c r="T30" s="85"/>
      <c r="U30" s="85"/>
      <c r="V30" s="85"/>
      <c r="W30" s="85"/>
      <c r="X30" s="85"/>
      <c r="Y30" s="85"/>
      <c r="Z30" s="85">
        <v>35.3</v>
      </c>
      <c r="AA30" s="85"/>
      <c r="AB30" s="85"/>
      <c r="AC30" s="85"/>
      <c r="AD30" s="85"/>
      <c r="AE30" s="85"/>
      <c r="AF30" s="85"/>
      <c r="AG30" s="85"/>
      <c r="AH30" s="85"/>
      <c r="AI30" s="235">
        <f t="shared" si="7"/>
        <v>0</v>
      </c>
      <c r="AJ30" s="211">
        <v>1</v>
      </c>
      <c r="AK30" s="171" t="s">
        <v>254</v>
      </c>
      <c r="AL30" s="166" t="s">
        <v>134</v>
      </c>
      <c r="AM30" s="10"/>
    </row>
    <row r="31" spans="1:39" ht="181.5" hidden="1">
      <c r="A31" s="80">
        <v>4</v>
      </c>
      <c r="B31" s="146" t="s">
        <v>133</v>
      </c>
      <c r="C31" s="9" t="s">
        <v>202</v>
      </c>
      <c r="D31" s="87"/>
      <c r="E31" s="87"/>
      <c r="F31" s="87"/>
      <c r="G31" s="87"/>
      <c r="H31" s="90" t="s">
        <v>161</v>
      </c>
      <c r="I31" s="85" t="s">
        <v>138</v>
      </c>
      <c r="J31" s="85">
        <f t="shared" si="9"/>
        <v>48.2</v>
      </c>
      <c r="K31" s="191">
        <v>2013</v>
      </c>
      <c r="L31" s="85"/>
      <c r="M31" s="85"/>
      <c r="N31" s="85"/>
      <c r="O31" s="85"/>
      <c r="P31" s="85"/>
      <c r="Q31" s="85"/>
      <c r="R31" s="85"/>
      <c r="S31" s="85"/>
      <c r="T31" s="85"/>
      <c r="U31" s="85"/>
      <c r="V31" s="85"/>
      <c r="W31" s="85"/>
      <c r="X31" s="85"/>
      <c r="Y31" s="85"/>
      <c r="Z31" s="85">
        <v>48.2</v>
      </c>
      <c r="AA31" s="85"/>
      <c r="AB31" s="85"/>
      <c r="AC31" s="85"/>
      <c r="AD31" s="85"/>
      <c r="AE31" s="85"/>
      <c r="AF31" s="85"/>
      <c r="AG31" s="85"/>
      <c r="AH31" s="85"/>
      <c r="AI31" s="235">
        <f t="shared" si="7"/>
        <v>0</v>
      </c>
      <c r="AJ31" s="210">
        <v>1</v>
      </c>
      <c r="AK31" s="171" t="s">
        <v>254</v>
      </c>
      <c r="AL31" s="91" t="s">
        <v>102</v>
      </c>
      <c r="AM31" s="10"/>
    </row>
    <row r="32" spans="1:39" ht="214.5" hidden="1">
      <c r="A32" s="80">
        <v>5</v>
      </c>
      <c r="B32" s="146" t="s">
        <v>133</v>
      </c>
      <c r="C32" s="9" t="s">
        <v>203</v>
      </c>
      <c r="D32" s="87"/>
      <c r="E32" s="87">
        <v>10</v>
      </c>
      <c r="F32" s="87"/>
      <c r="G32" s="87">
        <v>10</v>
      </c>
      <c r="H32" s="84" t="s">
        <v>97</v>
      </c>
      <c r="I32" s="85" t="s">
        <v>138</v>
      </c>
      <c r="J32" s="85">
        <f t="shared" si="9"/>
        <v>64</v>
      </c>
      <c r="K32" s="191">
        <v>2013</v>
      </c>
      <c r="L32" s="85"/>
      <c r="M32" s="85">
        <v>10</v>
      </c>
      <c r="N32" s="85"/>
      <c r="O32" s="85"/>
      <c r="P32" s="85"/>
      <c r="Q32" s="85"/>
      <c r="R32" s="85"/>
      <c r="S32" s="85"/>
      <c r="T32" s="85"/>
      <c r="U32" s="85"/>
      <c r="V32" s="85"/>
      <c r="W32" s="85"/>
      <c r="X32" s="85"/>
      <c r="Y32" s="85"/>
      <c r="Z32" s="85">
        <v>64</v>
      </c>
      <c r="AA32" s="85"/>
      <c r="AB32" s="85"/>
      <c r="AC32" s="85"/>
      <c r="AD32" s="85"/>
      <c r="AE32" s="85"/>
      <c r="AF32" s="85"/>
      <c r="AG32" s="85"/>
      <c r="AH32" s="85"/>
      <c r="AI32" s="235">
        <f t="shared" si="7"/>
        <v>0</v>
      </c>
      <c r="AJ32" s="210">
        <v>1</v>
      </c>
      <c r="AK32" s="171" t="s">
        <v>254</v>
      </c>
      <c r="AL32" s="91" t="s">
        <v>103</v>
      </c>
      <c r="AM32" s="10"/>
    </row>
    <row r="33" spans="1:39" ht="49.5" hidden="1">
      <c r="A33" s="80">
        <v>6</v>
      </c>
      <c r="B33" s="146" t="s">
        <v>133</v>
      </c>
      <c r="C33" s="9" t="s">
        <v>200</v>
      </c>
      <c r="D33" s="87"/>
      <c r="E33" s="87"/>
      <c r="F33" s="87"/>
      <c r="G33" s="87"/>
      <c r="H33" s="84" t="s">
        <v>86</v>
      </c>
      <c r="I33" s="85" t="s">
        <v>138</v>
      </c>
      <c r="J33" s="85">
        <f t="shared" si="9"/>
        <v>1.5</v>
      </c>
      <c r="K33" s="191">
        <v>2013</v>
      </c>
      <c r="L33" s="85"/>
      <c r="M33" s="85"/>
      <c r="N33" s="85"/>
      <c r="O33" s="85"/>
      <c r="P33" s="85"/>
      <c r="Q33" s="85"/>
      <c r="R33" s="85"/>
      <c r="S33" s="85"/>
      <c r="T33" s="85"/>
      <c r="U33" s="85"/>
      <c r="V33" s="85"/>
      <c r="W33" s="85"/>
      <c r="X33" s="85"/>
      <c r="Y33" s="85"/>
      <c r="Z33" s="85">
        <v>0.15</v>
      </c>
      <c r="AA33" s="85"/>
      <c r="AB33" s="85"/>
      <c r="AC33" s="85">
        <v>1.35</v>
      </c>
      <c r="AD33" s="85"/>
      <c r="AE33" s="85"/>
      <c r="AF33" s="85"/>
      <c r="AG33" s="85"/>
      <c r="AH33" s="85"/>
      <c r="AI33" s="235">
        <f t="shared" si="7"/>
        <v>1.35</v>
      </c>
      <c r="AJ33" s="210">
        <v>1</v>
      </c>
      <c r="AK33" s="171" t="s">
        <v>254</v>
      </c>
      <c r="AL33" s="91" t="s">
        <v>104</v>
      </c>
      <c r="AM33" s="10"/>
    </row>
    <row r="34" spans="1:39" ht="66" hidden="1">
      <c r="A34" s="80">
        <v>7</v>
      </c>
      <c r="B34" s="146" t="s">
        <v>133</v>
      </c>
      <c r="C34" s="9" t="s">
        <v>1</v>
      </c>
      <c r="D34" s="87"/>
      <c r="E34" s="87">
        <v>16</v>
      </c>
      <c r="F34" s="87"/>
      <c r="G34" s="87">
        <v>16</v>
      </c>
      <c r="H34" s="9" t="s">
        <v>137</v>
      </c>
      <c r="I34" s="85" t="s">
        <v>138</v>
      </c>
      <c r="J34" s="85">
        <f t="shared" si="9"/>
        <v>40</v>
      </c>
      <c r="K34" s="191">
        <v>2013</v>
      </c>
      <c r="L34" s="85"/>
      <c r="M34" s="85">
        <v>16</v>
      </c>
      <c r="N34" s="85"/>
      <c r="O34" s="85"/>
      <c r="P34" s="85"/>
      <c r="Q34" s="85"/>
      <c r="R34" s="85"/>
      <c r="S34" s="85"/>
      <c r="T34" s="85"/>
      <c r="U34" s="85"/>
      <c r="V34" s="85"/>
      <c r="W34" s="85"/>
      <c r="X34" s="85"/>
      <c r="Y34" s="85"/>
      <c r="Z34" s="85">
        <v>40</v>
      </c>
      <c r="AA34" s="85"/>
      <c r="AB34" s="85"/>
      <c r="AC34" s="85"/>
      <c r="AD34" s="85"/>
      <c r="AE34" s="85"/>
      <c r="AF34" s="85"/>
      <c r="AG34" s="85"/>
      <c r="AH34" s="85"/>
      <c r="AI34" s="235">
        <f t="shared" si="7"/>
        <v>0</v>
      </c>
      <c r="AJ34" s="210">
        <v>1</v>
      </c>
      <c r="AK34" s="171" t="s">
        <v>254</v>
      </c>
      <c r="AL34" s="89" t="s">
        <v>136</v>
      </c>
      <c r="AM34" s="10"/>
    </row>
    <row r="35" spans="1:39" ht="66" hidden="1">
      <c r="A35" s="80">
        <v>8</v>
      </c>
      <c r="B35" s="146" t="s">
        <v>133</v>
      </c>
      <c r="C35" s="84" t="s">
        <v>2</v>
      </c>
      <c r="D35" s="85">
        <v>36.6</v>
      </c>
      <c r="E35" s="85"/>
      <c r="F35" s="85">
        <v>36.6</v>
      </c>
      <c r="G35" s="85"/>
      <c r="H35" s="9" t="s">
        <v>196</v>
      </c>
      <c r="I35" s="85" t="s">
        <v>138</v>
      </c>
      <c r="J35" s="85">
        <f t="shared" si="9"/>
        <v>25.6</v>
      </c>
      <c r="K35" s="191">
        <v>2013</v>
      </c>
      <c r="L35" s="85">
        <v>36.6</v>
      </c>
      <c r="M35" s="85"/>
      <c r="N35" s="85"/>
      <c r="O35" s="85"/>
      <c r="P35" s="85"/>
      <c r="Q35" s="85"/>
      <c r="R35" s="85"/>
      <c r="S35" s="85"/>
      <c r="T35" s="85"/>
      <c r="U35" s="85"/>
      <c r="V35" s="85"/>
      <c r="W35" s="85"/>
      <c r="X35" s="85"/>
      <c r="Y35" s="85"/>
      <c r="Z35" s="85">
        <v>25.6</v>
      </c>
      <c r="AA35" s="85"/>
      <c r="AB35" s="85"/>
      <c r="AC35" s="85"/>
      <c r="AD35" s="85"/>
      <c r="AE35" s="85"/>
      <c r="AF35" s="85"/>
      <c r="AG35" s="85"/>
      <c r="AH35" s="85"/>
      <c r="AI35" s="235">
        <f t="shared" si="7"/>
        <v>0</v>
      </c>
      <c r="AJ35" s="210">
        <v>1</v>
      </c>
      <c r="AK35" s="171" t="s">
        <v>254</v>
      </c>
      <c r="AL35" s="89" t="s">
        <v>136</v>
      </c>
      <c r="AM35" s="10"/>
    </row>
    <row r="36" spans="1:39" ht="237.75" customHeight="1">
      <c r="A36" s="80">
        <v>1</v>
      </c>
      <c r="B36" s="80" t="s">
        <v>133</v>
      </c>
      <c r="C36" s="84" t="s">
        <v>61</v>
      </c>
      <c r="D36" s="85"/>
      <c r="E36" s="85"/>
      <c r="F36" s="85"/>
      <c r="G36" s="85"/>
      <c r="H36" s="84" t="s">
        <v>197</v>
      </c>
      <c r="I36" s="85" t="s">
        <v>138</v>
      </c>
      <c r="J36" s="85">
        <f>SUM(Z36:AG36)</f>
        <v>154.6</v>
      </c>
      <c r="K36" s="191">
        <v>2014</v>
      </c>
      <c r="L36" s="85"/>
      <c r="M36" s="85"/>
      <c r="N36" s="85"/>
      <c r="O36" s="85"/>
      <c r="P36" s="85"/>
      <c r="Q36" s="85"/>
      <c r="R36" s="85"/>
      <c r="S36" s="85"/>
      <c r="T36" s="85"/>
      <c r="U36" s="85"/>
      <c r="V36" s="85"/>
      <c r="W36" s="85"/>
      <c r="X36" s="85"/>
      <c r="Y36" s="85"/>
      <c r="Z36" s="85">
        <v>74.6</v>
      </c>
      <c r="AA36" s="85"/>
      <c r="AB36" s="85"/>
      <c r="AC36" s="85">
        <v>80</v>
      </c>
      <c r="AD36" s="85"/>
      <c r="AE36" s="85"/>
      <c r="AF36" s="85"/>
      <c r="AG36" s="85"/>
      <c r="AH36" s="85"/>
      <c r="AI36" s="235">
        <f t="shared" si="7"/>
        <v>80</v>
      </c>
      <c r="AJ36" s="210">
        <v>1</v>
      </c>
      <c r="AK36" s="171" t="s">
        <v>254</v>
      </c>
      <c r="AL36" s="89" t="s">
        <v>117</v>
      </c>
      <c r="AM36" s="10"/>
    </row>
    <row r="37" spans="1:39" ht="17.25" customHeight="1" hidden="1">
      <c r="A37" s="28"/>
      <c r="B37" s="29"/>
      <c r="C37" s="17" t="s">
        <v>147</v>
      </c>
      <c r="D37" s="10">
        <f>SUM(D28:D34)</f>
        <v>28.3</v>
      </c>
      <c r="E37" s="10">
        <f>SUM(E28:E34)</f>
        <v>67</v>
      </c>
      <c r="F37" s="10">
        <f>SUM(F28:F34)</f>
        <v>28.3</v>
      </c>
      <c r="G37" s="10">
        <f>SUM(G28:G34)</f>
        <v>41</v>
      </c>
      <c r="H37" s="10"/>
      <c r="I37" s="10"/>
      <c r="J37" s="10">
        <f>SUM(J28:J34)</f>
        <v>284</v>
      </c>
      <c r="K37" s="10"/>
      <c r="L37" s="85">
        <f aca="true" t="shared" si="10" ref="L37:AD37">SUM(L28:L34)</f>
        <v>28.3</v>
      </c>
      <c r="M37" s="85">
        <f t="shared" si="10"/>
        <v>67</v>
      </c>
      <c r="N37" s="85">
        <f t="shared" si="10"/>
        <v>0</v>
      </c>
      <c r="O37" s="85">
        <f t="shared" si="10"/>
        <v>0</v>
      </c>
      <c r="P37" s="85"/>
      <c r="Q37" s="85"/>
      <c r="R37" s="85"/>
      <c r="S37" s="85"/>
      <c r="T37" s="85"/>
      <c r="U37" s="85"/>
      <c r="V37" s="85">
        <f t="shared" si="10"/>
        <v>0</v>
      </c>
      <c r="W37" s="85">
        <f t="shared" si="10"/>
        <v>0</v>
      </c>
      <c r="X37" s="85">
        <f>SUM(X28:X34)</f>
        <v>0</v>
      </c>
      <c r="Y37" s="85">
        <f>SUM(Y28:Y34)</f>
        <v>0</v>
      </c>
      <c r="Z37" s="85">
        <f t="shared" si="10"/>
        <v>282.65</v>
      </c>
      <c r="AA37" s="85"/>
      <c r="AB37" s="85"/>
      <c r="AC37" s="85">
        <f t="shared" si="10"/>
        <v>1.35</v>
      </c>
      <c r="AD37" s="85">
        <f t="shared" si="10"/>
        <v>0</v>
      </c>
      <c r="AE37" s="85"/>
      <c r="AF37" s="85"/>
      <c r="AG37" s="85">
        <f>SUM(AG28:AG34)</f>
        <v>0</v>
      </c>
      <c r="AH37" s="85">
        <f>SUM(AH28:AH34)</f>
        <v>0</v>
      </c>
      <c r="AI37" s="235">
        <f t="shared" si="7"/>
        <v>1.35</v>
      </c>
      <c r="AJ37" s="10"/>
      <c r="AK37" s="10"/>
      <c r="AL37" s="19"/>
      <c r="AM37" s="10"/>
    </row>
    <row r="38" spans="1:39" ht="17.25" customHeight="1" hidden="1">
      <c r="A38" s="28"/>
      <c r="B38" s="29"/>
      <c r="C38" s="17" t="s">
        <v>148</v>
      </c>
      <c r="D38" s="10">
        <f>D35</f>
        <v>36.6</v>
      </c>
      <c r="E38" s="10">
        <f>E35</f>
        <v>0</v>
      </c>
      <c r="F38" s="10">
        <f>F35</f>
        <v>36.6</v>
      </c>
      <c r="G38" s="10">
        <f>G35</f>
        <v>0</v>
      </c>
      <c r="H38" s="10"/>
      <c r="I38" s="10"/>
      <c r="J38" s="10">
        <f>J35</f>
        <v>25.6</v>
      </c>
      <c r="K38" s="10"/>
      <c r="L38" s="85">
        <f aca="true" t="shared" si="11" ref="L38:AD38">L35</f>
        <v>36.6</v>
      </c>
      <c r="M38" s="85">
        <f t="shared" si="11"/>
        <v>0</v>
      </c>
      <c r="N38" s="85">
        <f t="shared" si="11"/>
        <v>0</v>
      </c>
      <c r="O38" s="85">
        <f t="shared" si="11"/>
        <v>0</v>
      </c>
      <c r="P38" s="85"/>
      <c r="Q38" s="85"/>
      <c r="R38" s="85"/>
      <c r="S38" s="85"/>
      <c r="T38" s="85"/>
      <c r="U38" s="85"/>
      <c r="V38" s="85">
        <f t="shared" si="11"/>
        <v>0</v>
      </c>
      <c r="W38" s="85">
        <f t="shared" si="11"/>
        <v>0</v>
      </c>
      <c r="X38" s="85">
        <f>X35</f>
        <v>0</v>
      </c>
      <c r="Y38" s="85">
        <f>Y35</f>
        <v>0</v>
      </c>
      <c r="Z38" s="85">
        <f t="shared" si="11"/>
        <v>25.6</v>
      </c>
      <c r="AA38" s="85"/>
      <c r="AB38" s="85"/>
      <c r="AC38" s="85">
        <f t="shared" si="11"/>
        <v>0</v>
      </c>
      <c r="AD38" s="85">
        <f t="shared" si="11"/>
        <v>0</v>
      </c>
      <c r="AE38" s="85"/>
      <c r="AF38" s="85"/>
      <c r="AG38" s="85">
        <f>AG35</f>
        <v>0</v>
      </c>
      <c r="AH38" s="85">
        <f>AH35</f>
        <v>0</v>
      </c>
      <c r="AI38" s="235">
        <f t="shared" si="7"/>
        <v>0</v>
      </c>
      <c r="AJ38" s="10"/>
      <c r="AK38" s="10"/>
      <c r="AL38" s="19"/>
      <c r="AM38" s="10"/>
    </row>
    <row r="39" spans="1:39" ht="53.25" customHeight="1" hidden="1">
      <c r="A39" s="28"/>
      <c r="B39" s="29"/>
      <c r="C39" s="17" t="s">
        <v>149</v>
      </c>
      <c r="D39" s="10"/>
      <c r="E39" s="10"/>
      <c r="F39" s="10"/>
      <c r="G39" s="10"/>
      <c r="H39" s="10"/>
      <c r="I39" s="10"/>
      <c r="J39" s="10"/>
      <c r="K39" s="10"/>
      <c r="L39" s="85"/>
      <c r="M39" s="85"/>
      <c r="N39" s="85"/>
      <c r="O39" s="85"/>
      <c r="P39" s="85"/>
      <c r="Q39" s="85"/>
      <c r="R39" s="85"/>
      <c r="S39" s="85"/>
      <c r="T39" s="85"/>
      <c r="U39" s="85"/>
      <c r="V39" s="85"/>
      <c r="W39" s="85"/>
      <c r="X39" s="85"/>
      <c r="Y39" s="85"/>
      <c r="Z39" s="85"/>
      <c r="AA39" s="85"/>
      <c r="AB39" s="85"/>
      <c r="AC39" s="85"/>
      <c r="AD39" s="85"/>
      <c r="AE39" s="85"/>
      <c r="AF39" s="85"/>
      <c r="AG39" s="85"/>
      <c r="AH39" s="85"/>
      <c r="AI39" s="235">
        <f t="shared" si="7"/>
        <v>0</v>
      </c>
      <c r="AJ39" s="10"/>
      <c r="AK39" s="10"/>
      <c r="AL39" s="19"/>
      <c r="AM39" s="10"/>
    </row>
    <row r="40" spans="1:39" ht="102.75" customHeight="1" hidden="1">
      <c r="A40" s="28"/>
      <c r="B40" s="29"/>
      <c r="C40" s="20" t="s">
        <v>151</v>
      </c>
      <c r="D40" s="10">
        <f>SUM(D41:D44)</f>
        <v>0</v>
      </c>
      <c r="E40" s="10">
        <f>SUM(E41:E44)</f>
        <v>0</v>
      </c>
      <c r="F40" s="10">
        <f>SUM(F41:F44)</f>
        <v>0</v>
      </c>
      <c r="G40" s="10">
        <f>SUM(G41:G44)</f>
        <v>0</v>
      </c>
      <c r="H40" s="10"/>
      <c r="I40" s="10"/>
      <c r="J40" s="10">
        <f>SUM(J41:J44)</f>
        <v>154.6</v>
      </c>
      <c r="K40" s="10"/>
      <c r="L40" s="85">
        <f>SUM(L41:L44)</f>
        <v>0</v>
      </c>
      <c r="M40" s="85">
        <f>SUM(M41:M44)</f>
        <v>0</v>
      </c>
      <c r="N40" s="85">
        <f>SUM(N41:N44)</f>
        <v>0</v>
      </c>
      <c r="O40" s="85">
        <f>SUM(O41:O44)</f>
        <v>0</v>
      </c>
      <c r="P40" s="85"/>
      <c r="Q40" s="85"/>
      <c r="R40" s="85"/>
      <c r="S40" s="85"/>
      <c r="T40" s="85"/>
      <c r="U40" s="85"/>
      <c r="V40" s="85">
        <f>SUM(V41:V44)</f>
        <v>0</v>
      </c>
      <c r="W40" s="85">
        <f>SUM(W41:W44)</f>
        <v>0</v>
      </c>
      <c r="X40" s="85">
        <f>SUM(X41:X44)</f>
        <v>0</v>
      </c>
      <c r="Y40" s="85">
        <f>SUM(Y41:Y44)</f>
        <v>0</v>
      </c>
      <c r="Z40" s="85">
        <f>SUM(Z41:Z44)</f>
        <v>74.6</v>
      </c>
      <c r="AA40" s="85"/>
      <c r="AB40" s="85"/>
      <c r="AC40" s="85">
        <f>SUM(AC41:AC44)</f>
        <v>80</v>
      </c>
      <c r="AD40" s="85">
        <f>SUM(AD41:AD44)</f>
        <v>0</v>
      </c>
      <c r="AE40" s="85"/>
      <c r="AF40" s="85"/>
      <c r="AG40" s="85">
        <f>SUM(AG41:AG44)</f>
        <v>0</v>
      </c>
      <c r="AH40" s="85">
        <f>SUM(AH41:AH44)</f>
        <v>0</v>
      </c>
      <c r="AI40" s="235">
        <f t="shared" si="7"/>
        <v>80</v>
      </c>
      <c r="AJ40" s="10"/>
      <c r="AK40" s="10"/>
      <c r="AL40" s="19"/>
      <c r="AM40" s="10"/>
    </row>
    <row r="41" spans="1:39" ht="69" customHeight="1" hidden="1">
      <c r="A41" s="28"/>
      <c r="B41" s="29"/>
      <c r="C41" s="16" t="s">
        <v>36</v>
      </c>
      <c r="D41" s="10"/>
      <c r="E41" s="10"/>
      <c r="F41" s="10"/>
      <c r="G41" s="10"/>
      <c r="H41" s="10"/>
      <c r="I41" s="10"/>
      <c r="J41" s="10"/>
      <c r="K41" s="10"/>
      <c r="L41" s="85"/>
      <c r="M41" s="85"/>
      <c r="N41" s="85"/>
      <c r="O41" s="85"/>
      <c r="P41" s="85"/>
      <c r="Q41" s="85"/>
      <c r="R41" s="85"/>
      <c r="S41" s="85"/>
      <c r="T41" s="85"/>
      <c r="U41" s="85"/>
      <c r="V41" s="85"/>
      <c r="W41" s="85"/>
      <c r="X41" s="85"/>
      <c r="Y41" s="85"/>
      <c r="Z41" s="85"/>
      <c r="AA41" s="85"/>
      <c r="AB41" s="85"/>
      <c r="AC41" s="85"/>
      <c r="AD41" s="85"/>
      <c r="AE41" s="85"/>
      <c r="AF41" s="85"/>
      <c r="AG41" s="85"/>
      <c r="AH41" s="85"/>
      <c r="AI41" s="235">
        <f t="shared" si="7"/>
        <v>0</v>
      </c>
      <c r="AJ41" s="10"/>
      <c r="AK41" s="10"/>
      <c r="AL41" s="19"/>
      <c r="AM41" s="10"/>
    </row>
    <row r="42" spans="1:39" ht="34.5" customHeight="1" hidden="1">
      <c r="A42" s="28"/>
      <c r="B42" s="29"/>
      <c r="C42" s="16" t="s">
        <v>37</v>
      </c>
      <c r="D42" s="10"/>
      <c r="E42" s="10"/>
      <c r="F42" s="10"/>
      <c r="G42" s="10"/>
      <c r="H42" s="10"/>
      <c r="I42" s="10"/>
      <c r="J42" s="10"/>
      <c r="K42" s="10"/>
      <c r="L42" s="85"/>
      <c r="M42" s="85"/>
      <c r="N42" s="85"/>
      <c r="O42" s="85"/>
      <c r="P42" s="85"/>
      <c r="Q42" s="85"/>
      <c r="R42" s="85"/>
      <c r="S42" s="85"/>
      <c r="T42" s="85"/>
      <c r="U42" s="85"/>
      <c r="V42" s="85"/>
      <c r="W42" s="85"/>
      <c r="X42" s="85"/>
      <c r="Y42" s="85"/>
      <c r="Z42" s="85"/>
      <c r="AA42" s="85"/>
      <c r="AB42" s="85"/>
      <c r="AC42" s="85"/>
      <c r="AD42" s="85"/>
      <c r="AE42" s="85"/>
      <c r="AF42" s="85"/>
      <c r="AG42" s="85"/>
      <c r="AH42" s="85"/>
      <c r="AI42" s="235">
        <f t="shared" si="7"/>
        <v>0</v>
      </c>
      <c r="AJ42" s="10"/>
      <c r="AK42" s="10"/>
      <c r="AL42" s="19"/>
      <c r="AM42" s="10"/>
    </row>
    <row r="43" spans="1:39" ht="34.5" customHeight="1" hidden="1">
      <c r="A43" s="28"/>
      <c r="B43" s="29"/>
      <c r="C43" s="16" t="s">
        <v>38</v>
      </c>
      <c r="D43" s="10"/>
      <c r="E43" s="10"/>
      <c r="F43" s="10"/>
      <c r="G43" s="10"/>
      <c r="H43" s="10"/>
      <c r="I43" s="10"/>
      <c r="J43" s="10"/>
      <c r="K43" s="10"/>
      <c r="L43" s="85"/>
      <c r="M43" s="85"/>
      <c r="N43" s="85"/>
      <c r="O43" s="85"/>
      <c r="P43" s="85"/>
      <c r="Q43" s="85"/>
      <c r="R43" s="85"/>
      <c r="S43" s="85"/>
      <c r="T43" s="85"/>
      <c r="U43" s="85"/>
      <c r="V43" s="85"/>
      <c r="W43" s="85"/>
      <c r="X43" s="85"/>
      <c r="Y43" s="85"/>
      <c r="Z43" s="85"/>
      <c r="AA43" s="85"/>
      <c r="AB43" s="85"/>
      <c r="AC43" s="85"/>
      <c r="AD43" s="85"/>
      <c r="AE43" s="85"/>
      <c r="AF43" s="85"/>
      <c r="AG43" s="85"/>
      <c r="AH43" s="85"/>
      <c r="AI43" s="235">
        <f t="shared" si="7"/>
        <v>0</v>
      </c>
      <c r="AJ43" s="10"/>
      <c r="AK43" s="10"/>
      <c r="AL43" s="19"/>
      <c r="AM43" s="10"/>
    </row>
    <row r="44" spans="1:39" ht="66" customHeight="1" hidden="1">
      <c r="A44" s="28"/>
      <c r="B44" s="29"/>
      <c r="C44" s="16" t="s">
        <v>39</v>
      </c>
      <c r="D44" s="10">
        <f>D36</f>
        <v>0</v>
      </c>
      <c r="E44" s="10">
        <f>E36</f>
        <v>0</v>
      </c>
      <c r="F44" s="10">
        <f>F36</f>
        <v>0</v>
      </c>
      <c r="G44" s="10">
        <f>G36</f>
        <v>0</v>
      </c>
      <c r="H44" s="10"/>
      <c r="I44" s="10"/>
      <c r="J44" s="10">
        <f>J36</f>
        <v>154.6</v>
      </c>
      <c r="K44" s="10"/>
      <c r="L44" s="85">
        <f aca="true" t="shared" si="12" ref="L44:AD44">L36</f>
        <v>0</v>
      </c>
      <c r="M44" s="85">
        <f t="shared" si="12"/>
        <v>0</v>
      </c>
      <c r="N44" s="85">
        <f t="shared" si="12"/>
        <v>0</v>
      </c>
      <c r="O44" s="85">
        <f t="shared" si="12"/>
        <v>0</v>
      </c>
      <c r="P44" s="85"/>
      <c r="Q44" s="85"/>
      <c r="R44" s="85"/>
      <c r="S44" s="85"/>
      <c r="T44" s="85"/>
      <c r="U44" s="85"/>
      <c r="V44" s="85">
        <f t="shared" si="12"/>
        <v>0</v>
      </c>
      <c r="W44" s="85">
        <f t="shared" si="12"/>
        <v>0</v>
      </c>
      <c r="X44" s="85">
        <f>X36</f>
        <v>0</v>
      </c>
      <c r="Y44" s="85">
        <f>Y36</f>
        <v>0</v>
      </c>
      <c r="Z44" s="85">
        <f t="shared" si="12"/>
        <v>74.6</v>
      </c>
      <c r="AA44" s="85"/>
      <c r="AB44" s="85"/>
      <c r="AC44" s="85">
        <f t="shared" si="12"/>
        <v>80</v>
      </c>
      <c r="AD44" s="85">
        <f t="shared" si="12"/>
        <v>0</v>
      </c>
      <c r="AE44" s="85"/>
      <c r="AF44" s="85"/>
      <c r="AG44" s="85">
        <f>AG36</f>
        <v>0</v>
      </c>
      <c r="AH44" s="85">
        <f>AH36</f>
        <v>0</v>
      </c>
      <c r="AI44" s="235">
        <f t="shared" si="7"/>
        <v>80</v>
      </c>
      <c r="AJ44" s="10"/>
      <c r="AK44" s="10"/>
      <c r="AL44" s="19"/>
      <c r="AM44" s="10"/>
    </row>
    <row r="45" spans="1:41" s="72" customFormat="1" ht="26.25">
      <c r="A45" s="66" t="s">
        <v>229</v>
      </c>
      <c r="B45" s="67"/>
      <c r="C45" s="68"/>
      <c r="D45" s="69"/>
      <c r="E45" s="69"/>
      <c r="F45" s="69"/>
      <c r="G45" s="69"/>
      <c r="H45" s="68"/>
      <c r="I45" s="69"/>
      <c r="J45" s="69"/>
      <c r="K45" s="189"/>
      <c r="L45" s="69"/>
      <c r="M45" s="69"/>
      <c r="N45" s="69"/>
      <c r="O45" s="69"/>
      <c r="P45" s="69"/>
      <c r="Q45" s="69"/>
      <c r="R45" s="69"/>
      <c r="S45" s="69"/>
      <c r="T45" s="69"/>
      <c r="U45" s="69"/>
      <c r="V45" s="69"/>
      <c r="W45" s="69"/>
      <c r="X45" s="69"/>
      <c r="Y45" s="69"/>
      <c r="Z45" s="69"/>
      <c r="AA45" s="69"/>
      <c r="AB45" s="69"/>
      <c r="AC45" s="69"/>
      <c r="AD45" s="69"/>
      <c r="AE45" s="69"/>
      <c r="AF45" s="69"/>
      <c r="AG45" s="69"/>
      <c r="AH45" s="69"/>
      <c r="AI45" s="235">
        <f t="shared" si="7"/>
        <v>0</v>
      </c>
      <c r="AJ45" s="208"/>
      <c r="AK45" s="69"/>
      <c r="AL45" s="70"/>
      <c r="AM45" s="62"/>
      <c r="AN45" s="71"/>
      <c r="AO45" s="71"/>
    </row>
    <row r="46" spans="1:41" s="72" customFormat="1" ht="26.25">
      <c r="A46" s="95"/>
      <c r="B46" s="95"/>
      <c r="C46" s="95"/>
      <c r="D46" s="95">
        <f>D47+D48+D49+D50+D51+D52+D53+D71+D72+D73+D74+D75+D76+D77+D78+D79+D80+D81+D82+D83+D84+D85+D86+D87+D88+D89+D90+D91+D92+D93+D94</f>
        <v>201.13000000000002</v>
      </c>
      <c r="E46" s="95">
        <f>E47+E48+E49+E50+E51+E52+E53+E71+E72+E73+E74+E75+E76+E77+E78+E79+E80+E81+E82+E83+E84+E85+E86+E87+E88+E89+E90+E91+E92+E93+E94</f>
        <v>100.1</v>
      </c>
      <c r="F46" s="95">
        <f>F47+F48+F49+F50+F51+F52+F53+F71+F72+F73+F74+F75+F76+F77+F78+F79+F80+F81+F82+F83+F84+F85+F86+F87+F88+F89+F90+F91+F92+F93+F94</f>
        <v>122.93</v>
      </c>
      <c r="G46" s="95">
        <f>G47+G48+G49+G50+G51+G52+G53+G71+G72+G73+G74+G75+G76+G77+G78+G79+G80+G81+G82+G83+G84+G85+G86+G87+G88+G89+G90+G91+G92+G93+G94</f>
        <v>78.1</v>
      </c>
      <c r="H46" s="95"/>
      <c r="I46" s="95" t="e">
        <f>I47+I48+I49+I50+I51+I52+I53+I71+I72+I73+I74+I75+I76+I77+I78+I79+I80+I81+I82+I83+I84+I85+I86+I87+I88+I89+I90+I91+I92+I93+I94</f>
        <v>#VALUE!</v>
      </c>
      <c r="J46" s="95">
        <f>J47+J48+J49+J50+J51+J52+J53+J71+J72+J73+J74+J75+J76+J77+J78+J79+J80+J81+J82+J83+J84+J85+J86+J87+J88+J89+J90+J91+J92+J93+J94</f>
        <v>1782.1100000000004</v>
      </c>
      <c r="K46" s="190"/>
      <c r="L46" s="95">
        <f>L47+L48+L49+L50+L51+L52+L53+L71+L72+L73+L74+L75+L76+L77+L78+L79+L80+L81+L82+L83+L84+L85+L86+L87+L88+L89+L90+L91+L92+L93+L94</f>
        <v>0</v>
      </c>
      <c r="M46" s="95">
        <f aca="true" t="shared" si="13" ref="M46:W46">M47+M48+M49+M50+M51+M52+M53+M71+M72+M73+M74+M75+M76+M77+M78+M79+M80+M81+M82+M83+M84+M85+M86+M87+M88+M89+M90+M91+M92+M93+M94</f>
        <v>0</v>
      </c>
      <c r="N46" s="95">
        <f t="shared" si="13"/>
        <v>0</v>
      </c>
      <c r="O46" s="95">
        <f t="shared" si="13"/>
        <v>0</v>
      </c>
      <c r="P46" s="95">
        <f t="shared" si="13"/>
        <v>187.50000000000003</v>
      </c>
      <c r="Q46" s="95">
        <f t="shared" si="13"/>
        <v>34.9</v>
      </c>
      <c r="R46" s="95">
        <f t="shared" si="13"/>
        <v>13.5</v>
      </c>
      <c r="S46" s="95">
        <f t="shared" si="13"/>
        <v>45.2</v>
      </c>
      <c r="T46" s="95">
        <f t="shared" si="13"/>
        <v>0</v>
      </c>
      <c r="U46" s="95">
        <f t="shared" si="13"/>
        <v>20</v>
      </c>
      <c r="V46" s="95">
        <f t="shared" si="13"/>
        <v>0</v>
      </c>
      <c r="W46" s="95">
        <f t="shared" si="13"/>
        <v>0</v>
      </c>
      <c r="X46" s="95">
        <f>X47+X48+X49+X50+X51+X52+X53+X71+X72+X73+X74+X75+X76+X77+X78+X79+X80+X81+X82+X83+X84+X85+X86+X87+X88+X89+X90+X91+X92+X93+X94</f>
        <v>0</v>
      </c>
      <c r="Y46" s="95">
        <f>Y47+Y48+Y49+Y50+Y51+Y52+Y53+Y71+Y72+Y73+Y74+Y75+Y76+Y77+Y78+Y79+Y80+Y81+Y82+Y83+Y84+Y85+Y86+Y87+Y88+Y89+Y90+Y91+Y92+Y93+Y94</f>
        <v>0</v>
      </c>
      <c r="Z46" s="95">
        <f>Z47+Z48+Z49+Z50+Z51+Z52+Z53+Z71+Z72+Z73+Z74+Z75+Z76+Z77+Z78+Z79+Z80+Z81+Z82+Z83+Z84+Z85+Z86+Z87+Z88+Z89+Z90+Z91+Z92+Z93+Z94</f>
        <v>0</v>
      </c>
      <c r="AA46" s="95"/>
      <c r="AB46" s="95"/>
      <c r="AC46" s="95">
        <f aca="true" t="shared" si="14" ref="AC46:AH46">AC47+AC48+AC49+AC50+AC51+AC52+AC53+AC71+AC72+AC73+AC74+AC75+AC76+AC77+AC78+AC79+AC80+AC81+AC82+AC83+AC84+AC85+AC86+AC87+AC88+AC89+AC90+AC91+AC92+AC93+AC94</f>
        <v>0</v>
      </c>
      <c r="AD46" s="95">
        <f t="shared" si="14"/>
        <v>904.81</v>
      </c>
      <c r="AE46" s="95">
        <f t="shared" si="14"/>
        <v>455.8</v>
      </c>
      <c r="AF46" s="95">
        <f t="shared" si="14"/>
        <v>231.5</v>
      </c>
      <c r="AG46" s="95">
        <f t="shared" si="14"/>
        <v>125</v>
      </c>
      <c r="AH46" s="95">
        <f t="shared" si="14"/>
        <v>65</v>
      </c>
      <c r="AI46" s="235">
        <f t="shared" si="7"/>
        <v>1782.11</v>
      </c>
      <c r="AJ46" s="209"/>
      <c r="AK46" s="95"/>
      <c r="AL46" s="95"/>
      <c r="AM46" s="62"/>
      <c r="AN46" s="71"/>
      <c r="AO46" s="71"/>
    </row>
    <row r="47" spans="1:39" ht="170.25" customHeight="1">
      <c r="A47" s="81">
        <v>10</v>
      </c>
      <c r="B47" s="81" t="s">
        <v>162</v>
      </c>
      <c r="C47" s="86" t="s">
        <v>199</v>
      </c>
      <c r="D47" s="172">
        <v>75.43</v>
      </c>
      <c r="E47" s="172"/>
      <c r="F47" s="172">
        <v>75.43</v>
      </c>
      <c r="G47" s="172"/>
      <c r="H47" s="84" t="s">
        <v>140</v>
      </c>
      <c r="I47" s="85" t="s">
        <v>138</v>
      </c>
      <c r="J47" s="85">
        <v>265.8</v>
      </c>
      <c r="K47" s="191">
        <v>2015</v>
      </c>
      <c r="L47" s="85"/>
      <c r="M47" s="85"/>
      <c r="N47" s="85"/>
      <c r="O47" s="85"/>
      <c r="P47" s="85">
        <v>75.3</v>
      </c>
      <c r="Q47" s="85"/>
      <c r="R47" s="85"/>
      <c r="S47" s="85"/>
      <c r="T47" s="85"/>
      <c r="U47" s="85"/>
      <c r="V47" s="85"/>
      <c r="W47" s="85"/>
      <c r="X47" s="85"/>
      <c r="Y47" s="85"/>
      <c r="Z47" s="85"/>
      <c r="AA47" s="85"/>
      <c r="AB47" s="85"/>
      <c r="AC47" s="85"/>
      <c r="AD47" s="85">
        <v>247.8</v>
      </c>
      <c r="AE47" s="85">
        <v>18</v>
      </c>
      <c r="AF47" s="85"/>
      <c r="AG47" s="85"/>
      <c r="AH47" s="85"/>
      <c r="AI47" s="235">
        <f t="shared" si="7"/>
        <v>265.8</v>
      </c>
      <c r="AJ47" s="211">
        <v>2</v>
      </c>
      <c r="AK47" s="83" t="s">
        <v>160</v>
      </c>
      <c r="AL47" s="82" t="s">
        <v>141</v>
      </c>
      <c r="AM47" s="10"/>
    </row>
    <row r="48" spans="1:39" ht="106.5" customHeight="1">
      <c r="A48" s="80">
        <v>11</v>
      </c>
      <c r="B48" s="80" t="s">
        <v>162</v>
      </c>
      <c r="C48" s="9" t="s">
        <v>6</v>
      </c>
      <c r="D48" s="87">
        <v>23.1</v>
      </c>
      <c r="E48" s="87"/>
      <c r="F48" s="87">
        <v>23.1</v>
      </c>
      <c r="G48" s="87"/>
      <c r="H48" s="84" t="s">
        <v>44</v>
      </c>
      <c r="I48" s="85" t="s">
        <v>138</v>
      </c>
      <c r="J48" s="85">
        <f t="shared" si="9"/>
        <v>22.4</v>
      </c>
      <c r="K48" s="191">
        <v>2015</v>
      </c>
      <c r="L48" s="87"/>
      <c r="M48" s="85"/>
      <c r="N48" s="85"/>
      <c r="O48" s="85"/>
      <c r="P48" s="85">
        <v>23.1</v>
      </c>
      <c r="Q48" s="85"/>
      <c r="R48" s="85"/>
      <c r="S48" s="85"/>
      <c r="T48" s="85"/>
      <c r="U48" s="85"/>
      <c r="V48" s="85"/>
      <c r="W48" s="85"/>
      <c r="X48" s="85"/>
      <c r="Y48" s="85"/>
      <c r="Z48" s="85"/>
      <c r="AA48" s="85"/>
      <c r="AB48" s="85"/>
      <c r="AC48" s="85"/>
      <c r="AD48" s="85">
        <v>22.4</v>
      </c>
      <c r="AE48" s="85"/>
      <c r="AF48" s="85"/>
      <c r="AG48" s="85"/>
      <c r="AH48" s="85"/>
      <c r="AI48" s="235">
        <f t="shared" si="7"/>
        <v>22.4</v>
      </c>
      <c r="AJ48" s="210">
        <v>2</v>
      </c>
      <c r="AK48" s="85" t="s">
        <v>160</v>
      </c>
      <c r="AL48" s="90" t="s">
        <v>261</v>
      </c>
      <c r="AM48" s="10"/>
    </row>
    <row r="49" spans="1:39" ht="63.75" customHeight="1">
      <c r="A49" s="80">
        <v>12</v>
      </c>
      <c r="B49" s="85" t="s">
        <v>139</v>
      </c>
      <c r="C49" s="9" t="s">
        <v>7</v>
      </c>
      <c r="D49" s="87"/>
      <c r="E49" s="87">
        <v>6.3</v>
      </c>
      <c r="F49" s="87"/>
      <c r="G49" s="87">
        <v>6.3</v>
      </c>
      <c r="H49" s="84" t="s">
        <v>83</v>
      </c>
      <c r="I49" s="85" t="s">
        <v>138</v>
      </c>
      <c r="J49" s="85">
        <f t="shared" si="9"/>
        <v>63.8</v>
      </c>
      <c r="K49" s="191">
        <v>2015</v>
      </c>
      <c r="L49" s="85"/>
      <c r="M49" s="85"/>
      <c r="N49" s="85"/>
      <c r="O49" s="85"/>
      <c r="P49" s="85"/>
      <c r="Q49" s="85">
        <v>6.3</v>
      </c>
      <c r="R49" s="85"/>
      <c r="S49" s="85"/>
      <c r="T49" s="85"/>
      <c r="U49" s="85"/>
      <c r="V49" s="85"/>
      <c r="W49" s="85"/>
      <c r="X49" s="85"/>
      <c r="Y49" s="85"/>
      <c r="Z49" s="85"/>
      <c r="AA49" s="85"/>
      <c r="AB49" s="85"/>
      <c r="AC49" s="85"/>
      <c r="AD49" s="85">
        <v>63.8</v>
      </c>
      <c r="AE49" s="85"/>
      <c r="AF49" s="85"/>
      <c r="AG49" s="85"/>
      <c r="AH49" s="85"/>
      <c r="AI49" s="235">
        <f t="shared" si="7"/>
        <v>63.8</v>
      </c>
      <c r="AJ49" s="210">
        <v>2</v>
      </c>
      <c r="AK49" s="85" t="s">
        <v>160</v>
      </c>
      <c r="AL49" s="90" t="s">
        <v>146</v>
      </c>
      <c r="AM49" s="10"/>
    </row>
    <row r="50" spans="1:39" ht="123.75" customHeight="1">
      <c r="A50" s="80">
        <v>13</v>
      </c>
      <c r="B50" s="80" t="s">
        <v>162</v>
      </c>
      <c r="C50" s="9" t="s">
        <v>8</v>
      </c>
      <c r="D50" s="87"/>
      <c r="E50" s="87"/>
      <c r="F50" s="87"/>
      <c r="G50" s="87"/>
      <c r="H50" s="9" t="s">
        <v>45</v>
      </c>
      <c r="I50" s="85" t="s">
        <v>138</v>
      </c>
      <c r="J50" s="85">
        <f t="shared" si="9"/>
        <v>10.7</v>
      </c>
      <c r="K50" s="191">
        <v>2015</v>
      </c>
      <c r="L50" s="85"/>
      <c r="M50" s="85"/>
      <c r="N50" s="85"/>
      <c r="O50" s="85"/>
      <c r="P50" s="85"/>
      <c r="Q50" s="85"/>
      <c r="R50" s="85"/>
      <c r="S50" s="85"/>
      <c r="T50" s="85"/>
      <c r="U50" s="85"/>
      <c r="V50" s="85"/>
      <c r="W50" s="85"/>
      <c r="X50" s="85"/>
      <c r="Y50" s="85"/>
      <c r="Z50" s="85"/>
      <c r="AA50" s="85"/>
      <c r="AB50" s="85"/>
      <c r="AC50" s="85"/>
      <c r="AD50" s="85">
        <v>10.7</v>
      </c>
      <c r="AE50" s="85"/>
      <c r="AF50" s="85"/>
      <c r="AG50" s="85"/>
      <c r="AH50" s="85"/>
      <c r="AI50" s="235">
        <f t="shared" si="7"/>
        <v>10.7</v>
      </c>
      <c r="AJ50" s="210">
        <v>2</v>
      </c>
      <c r="AK50" s="85" t="s">
        <v>160</v>
      </c>
      <c r="AL50" s="90" t="s">
        <v>107</v>
      </c>
      <c r="AM50" s="10"/>
    </row>
    <row r="51" spans="1:39" ht="63" customHeight="1">
      <c r="A51" s="256">
        <v>14</v>
      </c>
      <c r="B51" s="256" t="s">
        <v>162</v>
      </c>
      <c r="C51" s="259" t="s">
        <v>204</v>
      </c>
      <c r="D51" s="87">
        <v>12.5</v>
      </c>
      <c r="E51" s="87"/>
      <c r="F51" s="87">
        <v>12.5</v>
      </c>
      <c r="G51" s="87"/>
      <c r="H51" s="9" t="s">
        <v>166</v>
      </c>
      <c r="I51" s="85" t="s">
        <v>138</v>
      </c>
      <c r="J51" s="85">
        <f t="shared" si="9"/>
        <v>36</v>
      </c>
      <c r="K51" s="191">
        <v>2015</v>
      </c>
      <c r="L51" s="85"/>
      <c r="M51" s="85"/>
      <c r="N51" s="85"/>
      <c r="O51" s="85"/>
      <c r="P51" s="85">
        <v>12.5</v>
      </c>
      <c r="Q51" s="85"/>
      <c r="R51" s="85"/>
      <c r="S51" s="85"/>
      <c r="T51" s="85"/>
      <c r="U51" s="85"/>
      <c r="V51" s="85"/>
      <c r="W51" s="85"/>
      <c r="X51" s="85"/>
      <c r="Y51" s="85"/>
      <c r="Z51" s="85"/>
      <c r="AA51" s="85"/>
      <c r="AB51" s="85"/>
      <c r="AC51" s="85"/>
      <c r="AD51" s="85">
        <v>36</v>
      </c>
      <c r="AE51" s="85"/>
      <c r="AF51" s="85"/>
      <c r="AG51" s="85"/>
      <c r="AH51" s="85"/>
      <c r="AI51" s="235">
        <f t="shared" si="7"/>
        <v>36</v>
      </c>
      <c r="AJ51" s="210">
        <v>2</v>
      </c>
      <c r="AK51" s="85" t="s">
        <v>160</v>
      </c>
      <c r="AL51" s="262" t="s">
        <v>262</v>
      </c>
      <c r="AM51" s="10"/>
    </row>
    <row r="52" spans="1:39" ht="59.25" customHeight="1">
      <c r="A52" s="257"/>
      <c r="B52" s="257"/>
      <c r="C52" s="260"/>
      <c r="D52" s="87"/>
      <c r="E52" s="87"/>
      <c r="F52" s="87"/>
      <c r="G52" s="87"/>
      <c r="H52" s="9" t="s">
        <v>167</v>
      </c>
      <c r="I52" s="85" t="s">
        <v>138</v>
      </c>
      <c r="J52" s="85">
        <f t="shared" si="9"/>
        <v>12</v>
      </c>
      <c r="K52" s="191">
        <v>2015</v>
      </c>
      <c r="L52" s="85"/>
      <c r="M52" s="85"/>
      <c r="N52" s="85"/>
      <c r="O52" s="85"/>
      <c r="P52" s="85"/>
      <c r="Q52" s="85"/>
      <c r="R52" s="85"/>
      <c r="S52" s="85"/>
      <c r="T52" s="85"/>
      <c r="U52" s="85"/>
      <c r="V52" s="85"/>
      <c r="W52" s="85"/>
      <c r="X52" s="85"/>
      <c r="Y52" s="85"/>
      <c r="Z52" s="85"/>
      <c r="AA52" s="85"/>
      <c r="AB52" s="85"/>
      <c r="AC52" s="85"/>
      <c r="AD52" s="85">
        <v>12</v>
      </c>
      <c r="AE52" s="85"/>
      <c r="AF52" s="85"/>
      <c r="AG52" s="85"/>
      <c r="AH52" s="85"/>
      <c r="AI52" s="235">
        <f t="shared" si="7"/>
        <v>12</v>
      </c>
      <c r="AJ52" s="210">
        <v>2</v>
      </c>
      <c r="AK52" s="85" t="s">
        <v>160</v>
      </c>
      <c r="AL52" s="263"/>
      <c r="AM52" s="10"/>
    </row>
    <row r="53" spans="1:39" ht="33">
      <c r="A53" s="258"/>
      <c r="B53" s="258"/>
      <c r="C53" s="261"/>
      <c r="D53" s="87">
        <v>11.9</v>
      </c>
      <c r="E53" s="87"/>
      <c r="F53" s="87">
        <v>11.9</v>
      </c>
      <c r="G53" s="87"/>
      <c r="H53" s="91" t="s">
        <v>168</v>
      </c>
      <c r="I53" s="85" t="s">
        <v>138</v>
      </c>
      <c r="J53" s="85">
        <f t="shared" si="9"/>
        <v>12</v>
      </c>
      <c r="K53" s="191">
        <v>2015</v>
      </c>
      <c r="L53" s="85"/>
      <c r="M53" s="85"/>
      <c r="N53" s="85"/>
      <c r="O53" s="85"/>
      <c r="P53" s="85">
        <v>11.9</v>
      </c>
      <c r="Q53" s="85"/>
      <c r="R53" s="85"/>
      <c r="S53" s="85"/>
      <c r="T53" s="85"/>
      <c r="U53" s="85"/>
      <c r="V53" s="85"/>
      <c r="W53" s="85"/>
      <c r="X53" s="85"/>
      <c r="Y53" s="85"/>
      <c r="Z53" s="85"/>
      <c r="AA53" s="85"/>
      <c r="AB53" s="85"/>
      <c r="AC53" s="85"/>
      <c r="AD53" s="85">
        <v>12</v>
      </c>
      <c r="AE53" s="85"/>
      <c r="AF53" s="85"/>
      <c r="AG53" s="85"/>
      <c r="AH53" s="85"/>
      <c r="AI53" s="235">
        <f t="shared" si="7"/>
        <v>12</v>
      </c>
      <c r="AJ53" s="210">
        <v>2</v>
      </c>
      <c r="AK53" s="85" t="s">
        <v>160</v>
      </c>
      <c r="AL53" s="264"/>
      <c r="AM53" s="10"/>
    </row>
    <row r="54" spans="1:39" ht="17.25" customHeight="1" hidden="1">
      <c r="A54" s="28"/>
      <c r="B54" s="29"/>
      <c r="C54" s="17" t="s">
        <v>147</v>
      </c>
      <c r="D54" s="10" t="e">
        <f>#REF!-D51-D52-D53</f>
        <v>#REF!</v>
      </c>
      <c r="E54" s="10" t="e">
        <f>#REF!-E51-E52-E53</f>
        <v>#REF!</v>
      </c>
      <c r="F54" s="10" t="e">
        <f>#REF!-F51-F52-F53</f>
        <v>#REF!</v>
      </c>
      <c r="G54" s="10" t="e">
        <f>#REF!-G51-G52-G53</f>
        <v>#REF!</v>
      </c>
      <c r="H54" s="10"/>
      <c r="I54" s="10"/>
      <c r="J54" s="10" t="e">
        <f>#REF!-J51-J52-J53</f>
        <v>#REF!</v>
      </c>
      <c r="K54" s="10"/>
      <c r="L54" s="85" t="e">
        <f>#REF!-L51-L52-L53</f>
        <v>#REF!</v>
      </c>
      <c r="M54" s="85" t="e">
        <f>#REF!-M51-M52-M53</f>
        <v>#REF!</v>
      </c>
      <c r="N54" s="85" t="e">
        <f>#REF!-N51-N52-N53</f>
        <v>#REF!</v>
      </c>
      <c r="O54" s="85" t="e">
        <f>#REF!-O51-O52-O53</f>
        <v>#REF!</v>
      </c>
      <c r="P54" s="85"/>
      <c r="Q54" s="85"/>
      <c r="R54" s="85"/>
      <c r="S54" s="85"/>
      <c r="T54" s="85"/>
      <c r="U54" s="85"/>
      <c r="V54" s="85" t="e">
        <f>#REF!-V51-V52-V53</f>
        <v>#REF!</v>
      </c>
      <c r="W54" s="85" t="e">
        <f>#REF!-W51-W52-W53</f>
        <v>#REF!</v>
      </c>
      <c r="X54" s="85" t="e">
        <f>#REF!-X51-X52-X53</f>
        <v>#REF!</v>
      </c>
      <c r="Y54" s="85" t="e">
        <f>#REF!-Y51-Y52-Y53</f>
        <v>#REF!</v>
      </c>
      <c r="Z54" s="85" t="e">
        <f>#REF!-Z51-Z52-Z53</f>
        <v>#REF!</v>
      </c>
      <c r="AA54" s="85"/>
      <c r="AB54" s="85"/>
      <c r="AC54" s="85" t="e">
        <f>#REF!-AC51-AC52-AC53</f>
        <v>#REF!</v>
      </c>
      <c r="AD54" s="85" t="e">
        <f>#REF!-AD51-AD52-AD53</f>
        <v>#REF!</v>
      </c>
      <c r="AE54" s="85"/>
      <c r="AF54" s="85"/>
      <c r="AG54" s="85" t="e">
        <f>#REF!-AG51-AG52-AG53</f>
        <v>#REF!</v>
      </c>
      <c r="AH54" s="85" t="e">
        <f>#REF!-AH51-AH52-AH53</f>
        <v>#REF!</v>
      </c>
      <c r="AI54" s="235" t="e">
        <f t="shared" si="7"/>
        <v>#REF!</v>
      </c>
      <c r="AJ54" s="10"/>
      <c r="AK54" s="10"/>
      <c r="AL54" s="19"/>
      <c r="AM54" s="10"/>
    </row>
    <row r="55" spans="1:39" ht="17.25" customHeight="1" hidden="1">
      <c r="A55" s="28"/>
      <c r="B55" s="29"/>
      <c r="C55" s="17" t="s">
        <v>148</v>
      </c>
      <c r="D55" s="10">
        <f>D51+D52+D53</f>
        <v>24.4</v>
      </c>
      <c r="E55" s="10">
        <f>E51+E52+E53</f>
        <v>0</v>
      </c>
      <c r="F55" s="10">
        <f>F51+F52+F53</f>
        <v>24.4</v>
      </c>
      <c r="G55" s="10">
        <f>G51+G52+G53</f>
        <v>0</v>
      </c>
      <c r="H55" s="10"/>
      <c r="I55" s="10"/>
      <c r="J55" s="10">
        <f>J51+J52+J53</f>
        <v>60</v>
      </c>
      <c r="K55" s="10"/>
      <c r="L55" s="85">
        <f aca="true" t="shared" si="15" ref="L55:AD55">L51+L52+L53</f>
        <v>0</v>
      </c>
      <c r="M55" s="85">
        <f t="shared" si="15"/>
        <v>0</v>
      </c>
      <c r="N55" s="85">
        <f t="shared" si="15"/>
        <v>0</v>
      </c>
      <c r="O55" s="85">
        <f t="shared" si="15"/>
        <v>0</v>
      </c>
      <c r="P55" s="85"/>
      <c r="Q55" s="85"/>
      <c r="R55" s="85"/>
      <c r="S55" s="85"/>
      <c r="T55" s="85"/>
      <c r="U55" s="85"/>
      <c r="V55" s="85">
        <f t="shared" si="15"/>
        <v>0</v>
      </c>
      <c r="W55" s="85">
        <f t="shared" si="15"/>
        <v>0</v>
      </c>
      <c r="X55" s="85">
        <f>X51+X52+X53</f>
        <v>0</v>
      </c>
      <c r="Y55" s="85">
        <f>Y51+Y52+Y53</f>
        <v>0</v>
      </c>
      <c r="Z55" s="85">
        <f t="shared" si="15"/>
        <v>0</v>
      </c>
      <c r="AA55" s="85"/>
      <c r="AB55" s="85"/>
      <c r="AC55" s="85">
        <f t="shared" si="15"/>
        <v>0</v>
      </c>
      <c r="AD55" s="85">
        <f t="shared" si="15"/>
        <v>60</v>
      </c>
      <c r="AE55" s="85"/>
      <c r="AF55" s="85"/>
      <c r="AG55" s="85">
        <f>AG51+AG52+AG53</f>
        <v>0</v>
      </c>
      <c r="AH55" s="85">
        <f>AH51+AH52+AH53</f>
        <v>0</v>
      </c>
      <c r="AI55" s="235">
        <f t="shared" si="7"/>
        <v>60</v>
      </c>
      <c r="AJ55" s="10"/>
      <c r="AK55" s="10"/>
      <c r="AL55" s="19"/>
      <c r="AM55" s="10"/>
    </row>
    <row r="56" spans="1:39" ht="53.25" customHeight="1" hidden="1">
      <c r="A56" s="28"/>
      <c r="B56" s="29"/>
      <c r="C56" s="17" t="s">
        <v>149</v>
      </c>
      <c r="D56" s="10"/>
      <c r="E56" s="10"/>
      <c r="F56" s="10"/>
      <c r="G56" s="10"/>
      <c r="H56" s="10"/>
      <c r="I56" s="10"/>
      <c r="J56" s="10"/>
      <c r="K56" s="10"/>
      <c r="L56" s="85"/>
      <c r="M56" s="85"/>
      <c r="N56" s="85"/>
      <c r="O56" s="85"/>
      <c r="P56" s="85"/>
      <c r="Q56" s="85"/>
      <c r="R56" s="85"/>
      <c r="S56" s="85"/>
      <c r="T56" s="85"/>
      <c r="U56" s="85"/>
      <c r="V56" s="85"/>
      <c r="W56" s="85"/>
      <c r="X56" s="85"/>
      <c r="Y56" s="85"/>
      <c r="Z56" s="85"/>
      <c r="AA56" s="85"/>
      <c r="AB56" s="85"/>
      <c r="AC56" s="85"/>
      <c r="AD56" s="85"/>
      <c r="AE56" s="85"/>
      <c r="AF56" s="85"/>
      <c r="AG56" s="85"/>
      <c r="AH56" s="85"/>
      <c r="AI56" s="235">
        <f t="shared" si="7"/>
        <v>0</v>
      </c>
      <c r="AJ56" s="10"/>
      <c r="AK56" s="10"/>
      <c r="AL56" s="19"/>
      <c r="AM56" s="10"/>
    </row>
    <row r="57" spans="1:39" ht="102.75" customHeight="1" hidden="1">
      <c r="A57" s="28"/>
      <c r="B57" s="29"/>
      <c r="C57" s="20" t="s">
        <v>151</v>
      </c>
      <c r="D57" s="10"/>
      <c r="E57" s="10"/>
      <c r="F57" s="10"/>
      <c r="G57" s="10"/>
      <c r="H57" s="10"/>
      <c r="I57" s="10"/>
      <c r="J57" s="10">
        <f>SUM(J58:J61)</f>
        <v>0</v>
      </c>
      <c r="K57" s="10"/>
      <c r="L57" s="85">
        <f>SUM(L58:L61)</f>
        <v>0</v>
      </c>
      <c r="M57" s="85">
        <f>SUM(M58:M61)</f>
        <v>0</v>
      </c>
      <c r="N57" s="85">
        <f>SUM(N58:N61)</f>
        <v>0</v>
      </c>
      <c r="O57" s="85">
        <f>SUM(O58:O61)</f>
        <v>0</v>
      </c>
      <c r="P57" s="85"/>
      <c r="Q57" s="85"/>
      <c r="R57" s="85"/>
      <c r="S57" s="85"/>
      <c r="T57" s="85"/>
      <c r="U57" s="85"/>
      <c r="V57" s="85">
        <f>SUM(V58:V61)</f>
        <v>0</v>
      </c>
      <c r="W57" s="85">
        <f>SUM(W58:W61)</f>
        <v>0</v>
      </c>
      <c r="X57" s="85">
        <f>SUM(X58:X61)</f>
        <v>0</v>
      </c>
      <c r="Y57" s="85">
        <f>SUM(Y58:Y61)</f>
        <v>0</v>
      </c>
      <c r="Z57" s="85">
        <f>SUM(Z58:Z61)</f>
        <v>0</v>
      </c>
      <c r="AA57" s="85"/>
      <c r="AB57" s="85"/>
      <c r="AC57" s="85">
        <f>SUM(AC58:AC61)</f>
        <v>0</v>
      </c>
      <c r="AD57" s="85">
        <f>SUM(AD58:AD61)</f>
        <v>0</v>
      </c>
      <c r="AE57" s="85"/>
      <c r="AF57" s="85"/>
      <c r="AG57" s="85">
        <f>SUM(AG58:AG61)</f>
        <v>0</v>
      </c>
      <c r="AH57" s="85">
        <f>SUM(AH58:AH61)</f>
        <v>0</v>
      </c>
      <c r="AI57" s="235">
        <f t="shared" si="7"/>
        <v>0</v>
      </c>
      <c r="AJ57" s="10"/>
      <c r="AK57" s="10"/>
      <c r="AL57" s="19"/>
      <c r="AM57" s="10"/>
    </row>
    <row r="58" spans="1:39" ht="69" customHeight="1" hidden="1">
      <c r="A58" s="28"/>
      <c r="B58" s="29"/>
      <c r="C58" s="16" t="s">
        <v>36</v>
      </c>
      <c r="D58" s="10"/>
      <c r="E58" s="10"/>
      <c r="F58" s="10"/>
      <c r="G58" s="10"/>
      <c r="H58" s="10"/>
      <c r="I58" s="10"/>
      <c r="J58" s="10"/>
      <c r="K58" s="10"/>
      <c r="L58" s="85"/>
      <c r="M58" s="85"/>
      <c r="N58" s="85"/>
      <c r="O58" s="85"/>
      <c r="P58" s="85"/>
      <c r="Q58" s="85"/>
      <c r="R58" s="85"/>
      <c r="S58" s="85"/>
      <c r="T58" s="85"/>
      <c r="U58" s="85"/>
      <c r="V58" s="85"/>
      <c r="W58" s="85"/>
      <c r="X58" s="85"/>
      <c r="Y58" s="85"/>
      <c r="Z58" s="85"/>
      <c r="AA58" s="85"/>
      <c r="AB58" s="85"/>
      <c r="AC58" s="85"/>
      <c r="AD58" s="85"/>
      <c r="AE58" s="85"/>
      <c r="AF58" s="85"/>
      <c r="AG58" s="85"/>
      <c r="AH58" s="85"/>
      <c r="AI58" s="235">
        <f t="shared" si="7"/>
        <v>0</v>
      </c>
      <c r="AJ58" s="10"/>
      <c r="AK58" s="10"/>
      <c r="AL58" s="19"/>
      <c r="AM58" s="10"/>
    </row>
    <row r="59" spans="1:39" ht="34.5" customHeight="1" hidden="1">
      <c r="A59" s="28"/>
      <c r="B59" s="29"/>
      <c r="C59" s="16" t="s">
        <v>37</v>
      </c>
      <c r="D59" s="10"/>
      <c r="E59" s="10"/>
      <c r="F59" s="10"/>
      <c r="G59" s="10"/>
      <c r="H59" s="10"/>
      <c r="I59" s="10"/>
      <c r="J59" s="10"/>
      <c r="K59" s="10"/>
      <c r="L59" s="85"/>
      <c r="M59" s="85"/>
      <c r="N59" s="85"/>
      <c r="O59" s="85"/>
      <c r="P59" s="85"/>
      <c r="Q59" s="85"/>
      <c r="R59" s="85"/>
      <c r="S59" s="85"/>
      <c r="T59" s="85"/>
      <c r="U59" s="85"/>
      <c r="V59" s="85"/>
      <c r="W59" s="85"/>
      <c r="X59" s="85"/>
      <c r="Y59" s="85"/>
      <c r="Z59" s="85"/>
      <c r="AA59" s="85"/>
      <c r="AB59" s="85"/>
      <c r="AC59" s="85"/>
      <c r="AD59" s="85"/>
      <c r="AE59" s="85"/>
      <c r="AF59" s="85"/>
      <c r="AG59" s="85"/>
      <c r="AH59" s="85"/>
      <c r="AI59" s="235">
        <f t="shared" si="7"/>
        <v>0</v>
      </c>
      <c r="AJ59" s="10"/>
      <c r="AK59" s="10"/>
      <c r="AL59" s="19"/>
      <c r="AM59" s="10"/>
    </row>
    <row r="60" spans="1:39" ht="34.5" customHeight="1" hidden="1">
      <c r="A60" s="28"/>
      <c r="B60" s="29"/>
      <c r="C60" s="16" t="s">
        <v>38</v>
      </c>
      <c r="D60" s="10"/>
      <c r="E60" s="10"/>
      <c r="F60" s="10"/>
      <c r="G60" s="10"/>
      <c r="H60" s="10"/>
      <c r="I60" s="10"/>
      <c r="J60" s="10"/>
      <c r="K60" s="10"/>
      <c r="L60" s="85"/>
      <c r="M60" s="85"/>
      <c r="N60" s="85"/>
      <c r="O60" s="85"/>
      <c r="P60" s="85"/>
      <c r="Q60" s="85"/>
      <c r="R60" s="85"/>
      <c r="S60" s="85"/>
      <c r="T60" s="85"/>
      <c r="U60" s="85"/>
      <c r="V60" s="85"/>
      <c r="W60" s="85"/>
      <c r="X60" s="85"/>
      <c r="Y60" s="85"/>
      <c r="Z60" s="85"/>
      <c r="AA60" s="85"/>
      <c r="AB60" s="85"/>
      <c r="AC60" s="85"/>
      <c r="AD60" s="85"/>
      <c r="AE60" s="85"/>
      <c r="AF60" s="85"/>
      <c r="AG60" s="85"/>
      <c r="AH60" s="85"/>
      <c r="AI60" s="235">
        <f t="shared" si="7"/>
        <v>0</v>
      </c>
      <c r="AJ60" s="10"/>
      <c r="AK60" s="10"/>
      <c r="AL60" s="19"/>
      <c r="AM60" s="10"/>
    </row>
    <row r="61" spans="1:39" ht="66" customHeight="1" hidden="1">
      <c r="A61" s="28"/>
      <c r="B61" s="29"/>
      <c r="C61" s="16" t="s">
        <v>39</v>
      </c>
      <c r="D61" s="10"/>
      <c r="E61" s="10"/>
      <c r="F61" s="10"/>
      <c r="G61" s="10"/>
      <c r="H61" s="10"/>
      <c r="I61" s="10"/>
      <c r="J61" s="10"/>
      <c r="K61" s="10"/>
      <c r="L61" s="85"/>
      <c r="M61" s="85"/>
      <c r="N61" s="85"/>
      <c r="O61" s="85"/>
      <c r="P61" s="85"/>
      <c r="Q61" s="85"/>
      <c r="R61" s="85"/>
      <c r="S61" s="85"/>
      <c r="T61" s="85"/>
      <c r="U61" s="85"/>
      <c r="V61" s="85"/>
      <c r="W61" s="85"/>
      <c r="X61" s="85"/>
      <c r="Y61" s="85"/>
      <c r="Z61" s="85"/>
      <c r="AA61" s="85"/>
      <c r="AB61" s="85"/>
      <c r="AC61" s="85"/>
      <c r="AD61" s="85"/>
      <c r="AE61" s="85"/>
      <c r="AF61" s="85"/>
      <c r="AG61" s="85"/>
      <c r="AH61" s="85"/>
      <c r="AI61" s="235">
        <f t="shared" si="7"/>
        <v>0</v>
      </c>
      <c r="AJ61" s="10"/>
      <c r="AK61" s="10"/>
      <c r="AL61" s="19"/>
      <c r="AM61" s="10"/>
    </row>
    <row r="62" spans="1:39" ht="20.25" hidden="1">
      <c r="A62" s="28"/>
      <c r="B62" s="29"/>
      <c r="C62" s="21" t="s">
        <v>153</v>
      </c>
      <c r="D62" s="10" t="e">
        <f>#REF!+#REF!</f>
        <v>#REF!</v>
      </c>
      <c r="E62" s="10" t="e">
        <f>#REF!+#REF!</f>
        <v>#REF!</v>
      </c>
      <c r="F62" s="10" t="e">
        <f>#REF!+#REF!</f>
        <v>#REF!</v>
      </c>
      <c r="G62" s="10" t="e">
        <f>#REF!+#REF!</f>
        <v>#REF!</v>
      </c>
      <c r="H62" s="10"/>
      <c r="I62" s="10"/>
      <c r="J62" s="10" t="e">
        <f>#REF!+#REF!</f>
        <v>#REF!</v>
      </c>
      <c r="K62" s="10" t="e">
        <f>#REF!+#REF!</f>
        <v>#REF!</v>
      </c>
      <c r="L62" s="85" t="e">
        <f>#REF!+#REF!</f>
        <v>#REF!</v>
      </c>
      <c r="M62" s="85" t="e">
        <f>#REF!+#REF!</f>
        <v>#REF!</v>
      </c>
      <c r="N62" s="85" t="e">
        <f>#REF!+#REF!</f>
        <v>#REF!</v>
      </c>
      <c r="O62" s="85" t="e">
        <f>#REF!+#REF!</f>
        <v>#REF!</v>
      </c>
      <c r="P62" s="85"/>
      <c r="Q62" s="85"/>
      <c r="R62" s="85"/>
      <c r="S62" s="85"/>
      <c r="T62" s="85"/>
      <c r="U62" s="85"/>
      <c r="V62" s="85" t="e">
        <f>#REF!+#REF!</f>
        <v>#REF!</v>
      </c>
      <c r="W62" s="85" t="e">
        <f>#REF!+#REF!</f>
        <v>#REF!</v>
      </c>
      <c r="X62" s="85" t="e">
        <f>#REF!+#REF!</f>
        <v>#REF!</v>
      </c>
      <c r="Y62" s="85" t="e">
        <f>#REF!+#REF!</f>
        <v>#REF!</v>
      </c>
      <c r="Z62" s="85" t="e">
        <f>#REF!+#REF!</f>
        <v>#REF!</v>
      </c>
      <c r="AA62" s="85"/>
      <c r="AB62" s="85"/>
      <c r="AC62" s="85" t="e">
        <f>#REF!+#REF!</f>
        <v>#REF!</v>
      </c>
      <c r="AD62" s="85" t="e">
        <f>#REF!+#REF!</f>
        <v>#REF!</v>
      </c>
      <c r="AE62" s="85"/>
      <c r="AF62" s="85"/>
      <c r="AG62" s="85" t="e">
        <f>#REF!+#REF!</f>
        <v>#REF!</v>
      </c>
      <c r="AH62" s="85" t="e">
        <f>#REF!+#REF!</f>
        <v>#REF!</v>
      </c>
      <c r="AI62" s="235" t="e">
        <f t="shared" si="7"/>
        <v>#REF!</v>
      </c>
      <c r="AJ62" s="10"/>
      <c r="AK62" s="10"/>
      <c r="AL62" s="19"/>
      <c r="AM62" s="10"/>
    </row>
    <row r="63" spans="1:39" ht="17.25" customHeight="1" hidden="1">
      <c r="A63" s="28"/>
      <c r="B63" s="29"/>
      <c r="C63" s="17" t="s">
        <v>147</v>
      </c>
      <c r="D63" s="10" t="e">
        <f aca="true" t="shared" si="16" ref="D63:G70">D54+D37</f>
        <v>#REF!</v>
      </c>
      <c r="E63" s="10" t="e">
        <f t="shared" si="16"/>
        <v>#REF!</v>
      </c>
      <c r="F63" s="10" t="e">
        <f t="shared" si="16"/>
        <v>#REF!</v>
      </c>
      <c r="G63" s="10" t="e">
        <f t="shared" si="16"/>
        <v>#REF!</v>
      </c>
      <c r="H63" s="10"/>
      <c r="I63" s="10"/>
      <c r="J63" s="10" t="e">
        <f aca="true" t="shared" si="17" ref="J63:AD63">J54+J37</f>
        <v>#REF!</v>
      </c>
      <c r="K63" s="10">
        <f t="shared" si="17"/>
        <v>0</v>
      </c>
      <c r="L63" s="85" t="e">
        <f t="shared" si="17"/>
        <v>#REF!</v>
      </c>
      <c r="M63" s="85" t="e">
        <f t="shared" si="17"/>
        <v>#REF!</v>
      </c>
      <c r="N63" s="85" t="e">
        <f t="shared" si="17"/>
        <v>#REF!</v>
      </c>
      <c r="O63" s="85" t="e">
        <f t="shared" si="17"/>
        <v>#REF!</v>
      </c>
      <c r="P63" s="85"/>
      <c r="Q63" s="85"/>
      <c r="R63" s="85"/>
      <c r="S63" s="85"/>
      <c r="T63" s="85"/>
      <c r="U63" s="85"/>
      <c r="V63" s="85" t="e">
        <f t="shared" si="17"/>
        <v>#REF!</v>
      </c>
      <c r="W63" s="85" t="e">
        <f t="shared" si="17"/>
        <v>#REF!</v>
      </c>
      <c r="X63" s="85" t="e">
        <f aca="true" t="shared" si="18" ref="X63:Y70">X54+X37</f>
        <v>#REF!</v>
      </c>
      <c r="Y63" s="85" t="e">
        <f t="shared" si="18"/>
        <v>#REF!</v>
      </c>
      <c r="Z63" s="85" t="e">
        <f t="shared" si="17"/>
        <v>#REF!</v>
      </c>
      <c r="AA63" s="85"/>
      <c r="AB63" s="85"/>
      <c r="AC63" s="85" t="e">
        <f t="shared" si="17"/>
        <v>#REF!</v>
      </c>
      <c r="AD63" s="85" t="e">
        <f t="shared" si="17"/>
        <v>#REF!</v>
      </c>
      <c r="AE63" s="85"/>
      <c r="AF63" s="85"/>
      <c r="AG63" s="85" t="e">
        <f aca="true" t="shared" si="19" ref="AG63:AG70">AG54+AG37</f>
        <v>#REF!</v>
      </c>
      <c r="AH63" s="85" t="e">
        <f aca="true" t="shared" si="20" ref="AH63:AH70">AH54+AH37</f>
        <v>#REF!</v>
      </c>
      <c r="AI63" s="235" t="e">
        <f t="shared" si="7"/>
        <v>#REF!</v>
      </c>
      <c r="AJ63" s="10"/>
      <c r="AK63" s="10"/>
      <c r="AL63" s="19"/>
      <c r="AM63" s="10"/>
    </row>
    <row r="64" spans="1:39" ht="17.25" customHeight="1" hidden="1">
      <c r="A64" s="28"/>
      <c r="B64" s="29"/>
      <c r="C64" s="17" t="s">
        <v>148</v>
      </c>
      <c r="D64" s="10">
        <f t="shared" si="16"/>
        <v>61</v>
      </c>
      <c r="E64" s="10">
        <f t="shared" si="16"/>
        <v>0</v>
      </c>
      <c r="F64" s="10">
        <f t="shared" si="16"/>
        <v>61</v>
      </c>
      <c r="G64" s="10">
        <f t="shared" si="16"/>
        <v>0</v>
      </c>
      <c r="H64" s="10"/>
      <c r="I64" s="10"/>
      <c r="J64" s="10">
        <f aca="true" t="shared" si="21" ref="J64:AD64">J55+J38</f>
        <v>85.6</v>
      </c>
      <c r="K64" s="10">
        <f t="shared" si="21"/>
        <v>0</v>
      </c>
      <c r="L64" s="85">
        <f t="shared" si="21"/>
        <v>36.6</v>
      </c>
      <c r="M64" s="85">
        <f t="shared" si="21"/>
        <v>0</v>
      </c>
      <c r="N64" s="85">
        <f t="shared" si="21"/>
        <v>0</v>
      </c>
      <c r="O64" s="85">
        <f t="shared" si="21"/>
        <v>0</v>
      </c>
      <c r="P64" s="85"/>
      <c r="Q64" s="85"/>
      <c r="R64" s="85"/>
      <c r="S64" s="85"/>
      <c r="T64" s="85"/>
      <c r="U64" s="85"/>
      <c r="V64" s="85">
        <f t="shared" si="21"/>
        <v>0</v>
      </c>
      <c r="W64" s="85">
        <f t="shared" si="21"/>
        <v>0</v>
      </c>
      <c r="X64" s="85">
        <f t="shared" si="18"/>
        <v>0</v>
      </c>
      <c r="Y64" s="85">
        <f t="shared" si="18"/>
        <v>0</v>
      </c>
      <c r="Z64" s="85">
        <f t="shared" si="21"/>
        <v>25.6</v>
      </c>
      <c r="AA64" s="85"/>
      <c r="AB64" s="85"/>
      <c r="AC64" s="85">
        <f t="shared" si="21"/>
        <v>0</v>
      </c>
      <c r="AD64" s="85">
        <f t="shared" si="21"/>
        <v>60</v>
      </c>
      <c r="AE64" s="85"/>
      <c r="AF64" s="85"/>
      <c r="AG64" s="85">
        <f t="shared" si="19"/>
        <v>0</v>
      </c>
      <c r="AH64" s="85">
        <f t="shared" si="20"/>
        <v>0</v>
      </c>
      <c r="AI64" s="235">
        <f t="shared" si="7"/>
        <v>60</v>
      </c>
      <c r="AJ64" s="10"/>
      <c r="AK64" s="10"/>
      <c r="AL64" s="19"/>
      <c r="AM64" s="10"/>
    </row>
    <row r="65" spans="1:39" ht="53.25" customHeight="1" hidden="1">
      <c r="A65" s="28"/>
      <c r="B65" s="29"/>
      <c r="C65" s="17" t="s">
        <v>149</v>
      </c>
      <c r="D65" s="10">
        <f t="shared" si="16"/>
        <v>0</v>
      </c>
      <c r="E65" s="10">
        <f t="shared" si="16"/>
        <v>0</v>
      </c>
      <c r="F65" s="10">
        <f t="shared" si="16"/>
        <v>0</v>
      </c>
      <c r="G65" s="10">
        <f t="shared" si="16"/>
        <v>0</v>
      </c>
      <c r="H65" s="10"/>
      <c r="I65" s="10"/>
      <c r="J65" s="10">
        <f aca="true" t="shared" si="22" ref="J65:AD65">J56+J39</f>
        <v>0</v>
      </c>
      <c r="K65" s="10">
        <f t="shared" si="22"/>
        <v>0</v>
      </c>
      <c r="L65" s="85">
        <f t="shared" si="22"/>
        <v>0</v>
      </c>
      <c r="M65" s="85">
        <f t="shared" si="22"/>
        <v>0</v>
      </c>
      <c r="N65" s="85">
        <f t="shared" si="22"/>
        <v>0</v>
      </c>
      <c r="O65" s="85">
        <f t="shared" si="22"/>
        <v>0</v>
      </c>
      <c r="P65" s="85"/>
      <c r="Q65" s="85"/>
      <c r="R65" s="85"/>
      <c r="S65" s="85"/>
      <c r="T65" s="85"/>
      <c r="U65" s="85"/>
      <c r="V65" s="85">
        <f t="shared" si="22"/>
        <v>0</v>
      </c>
      <c r="W65" s="85">
        <f t="shared" si="22"/>
        <v>0</v>
      </c>
      <c r="X65" s="85">
        <f t="shared" si="18"/>
        <v>0</v>
      </c>
      <c r="Y65" s="85">
        <f t="shared" si="18"/>
        <v>0</v>
      </c>
      <c r="Z65" s="85">
        <f t="shared" si="22"/>
        <v>0</v>
      </c>
      <c r="AA65" s="85"/>
      <c r="AB65" s="85"/>
      <c r="AC65" s="85">
        <f t="shared" si="22"/>
        <v>0</v>
      </c>
      <c r="AD65" s="85">
        <f t="shared" si="22"/>
        <v>0</v>
      </c>
      <c r="AE65" s="85"/>
      <c r="AF65" s="85"/>
      <c r="AG65" s="85">
        <f t="shared" si="19"/>
        <v>0</v>
      </c>
      <c r="AH65" s="85">
        <f t="shared" si="20"/>
        <v>0</v>
      </c>
      <c r="AI65" s="235">
        <f t="shared" si="7"/>
        <v>0</v>
      </c>
      <c r="AJ65" s="10"/>
      <c r="AK65" s="10"/>
      <c r="AL65" s="19"/>
      <c r="AM65" s="10"/>
    </row>
    <row r="66" spans="1:39" ht="102.75" customHeight="1" hidden="1">
      <c r="A66" s="28"/>
      <c r="B66" s="29"/>
      <c r="C66" s="22" t="s">
        <v>151</v>
      </c>
      <c r="D66" s="10">
        <f t="shared" si="16"/>
        <v>0</v>
      </c>
      <c r="E66" s="10">
        <f t="shared" si="16"/>
        <v>0</v>
      </c>
      <c r="F66" s="10">
        <f t="shared" si="16"/>
        <v>0</v>
      </c>
      <c r="G66" s="10">
        <f t="shared" si="16"/>
        <v>0</v>
      </c>
      <c r="H66" s="10"/>
      <c r="I66" s="10"/>
      <c r="J66" s="10">
        <f aca="true" t="shared" si="23" ref="J66:AD66">J57+J40</f>
        <v>154.6</v>
      </c>
      <c r="K66" s="10">
        <f t="shared" si="23"/>
        <v>0</v>
      </c>
      <c r="L66" s="85">
        <f t="shared" si="23"/>
        <v>0</v>
      </c>
      <c r="M66" s="85">
        <f t="shared" si="23"/>
        <v>0</v>
      </c>
      <c r="N66" s="85">
        <f t="shared" si="23"/>
        <v>0</v>
      </c>
      <c r="O66" s="85">
        <f t="shared" si="23"/>
        <v>0</v>
      </c>
      <c r="P66" s="85"/>
      <c r="Q66" s="85"/>
      <c r="R66" s="85"/>
      <c r="S66" s="85"/>
      <c r="T66" s="85"/>
      <c r="U66" s="85"/>
      <c r="V66" s="85">
        <f t="shared" si="23"/>
        <v>0</v>
      </c>
      <c r="W66" s="85">
        <f t="shared" si="23"/>
        <v>0</v>
      </c>
      <c r="X66" s="85">
        <f t="shared" si="18"/>
        <v>0</v>
      </c>
      <c r="Y66" s="85">
        <f t="shared" si="18"/>
        <v>0</v>
      </c>
      <c r="Z66" s="85">
        <f t="shared" si="23"/>
        <v>74.6</v>
      </c>
      <c r="AA66" s="85"/>
      <c r="AB66" s="85"/>
      <c r="AC66" s="85">
        <f t="shared" si="23"/>
        <v>80</v>
      </c>
      <c r="AD66" s="85">
        <f t="shared" si="23"/>
        <v>0</v>
      </c>
      <c r="AE66" s="85"/>
      <c r="AF66" s="85"/>
      <c r="AG66" s="85">
        <f t="shared" si="19"/>
        <v>0</v>
      </c>
      <c r="AH66" s="85">
        <f t="shared" si="20"/>
        <v>0</v>
      </c>
      <c r="AI66" s="235">
        <f t="shared" si="7"/>
        <v>80</v>
      </c>
      <c r="AJ66" s="10"/>
      <c r="AK66" s="10"/>
      <c r="AL66" s="19"/>
      <c r="AM66" s="10"/>
    </row>
    <row r="67" spans="1:39" ht="69" customHeight="1" hidden="1">
      <c r="A67" s="28"/>
      <c r="B67" s="29"/>
      <c r="C67" s="16" t="s">
        <v>36</v>
      </c>
      <c r="D67" s="10">
        <f t="shared" si="16"/>
        <v>0</v>
      </c>
      <c r="E67" s="10">
        <f t="shared" si="16"/>
        <v>0</v>
      </c>
      <c r="F67" s="10">
        <f t="shared" si="16"/>
        <v>0</v>
      </c>
      <c r="G67" s="10">
        <f t="shared" si="16"/>
        <v>0</v>
      </c>
      <c r="H67" s="10"/>
      <c r="I67" s="10"/>
      <c r="J67" s="10">
        <f aca="true" t="shared" si="24" ref="J67:AD67">J58+J41</f>
        <v>0</v>
      </c>
      <c r="K67" s="10">
        <f t="shared" si="24"/>
        <v>0</v>
      </c>
      <c r="L67" s="85">
        <f t="shared" si="24"/>
        <v>0</v>
      </c>
      <c r="M67" s="85">
        <f t="shared" si="24"/>
        <v>0</v>
      </c>
      <c r="N67" s="85">
        <f t="shared" si="24"/>
        <v>0</v>
      </c>
      <c r="O67" s="85">
        <f t="shared" si="24"/>
        <v>0</v>
      </c>
      <c r="P67" s="85"/>
      <c r="Q67" s="85"/>
      <c r="R67" s="85"/>
      <c r="S67" s="85"/>
      <c r="T67" s="85"/>
      <c r="U67" s="85"/>
      <c r="V67" s="85">
        <f t="shared" si="24"/>
        <v>0</v>
      </c>
      <c r="W67" s="85">
        <f t="shared" si="24"/>
        <v>0</v>
      </c>
      <c r="X67" s="85">
        <f t="shared" si="18"/>
        <v>0</v>
      </c>
      <c r="Y67" s="85">
        <f t="shared" si="18"/>
        <v>0</v>
      </c>
      <c r="Z67" s="85">
        <f t="shared" si="24"/>
        <v>0</v>
      </c>
      <c r="AA67" s="85"/>
      <c r="AB67" s="85"/>
      <c r="AC67" s="85">
        <f t="shared" si="24"/>
        <v>0</v>
      </c>
      <c r="AD67" s="85">
        <f t="shared" si="24"/>
        <v>0</v>
      </c>
      <c r="AE67" s="85"/>
      <c r="AF67" s="85"/>
      <c r="AG67" s="85">
        <f t="shared" si="19"/>
        <v>0</v>
      </c>
      <c r="AH67" s="85">
        <f t="shared" si="20"/>
        <v>0</v>
      </c>
      <c r="AI67" s="235">
        <f t="shared" si="7"/>
        <v>0</v>
      </c>
      <c r="AJ67" s="10"/>
      <c r="AK67" s="10"/>
      <c r="AL67" s="19"/>
      <c r="AM67" s="10"/>
    </row>
    <row r="68" spans="1:39" ht="34.5" customHeight="1" hidden="1">
      <c r="A68" s="28"/>
      <c r="B68" s="29"/>
      <c r="C68" s="16" t="s">
        <v>37</v>
      </c>
      <c r="D68" s="10">
        <f t="shared" si="16"/>
        <v>0</v>
      </c>
      <c r="E68" s="10">
        <f t="shared" si="16"/>
        <v>0</v>
      </c>
      <c r="F68" s="10">
        <f t="shared" si="16"/>
        <v>0</v>
      </c>
      <c r="G68" s="10">
        <f t="shared" si="16"/>
        <v>0</v>
      </c>
      <c r="H68" s="10"/>
      <c r="I68" s="10"/>
      <c r="J68" s="10">
        <f aca="true" t="shared" si="25" ref="J68:AD68">J59+J42</f>
        <v>0</v>
      </c>
      <c r="K68" s="10">
        <f t="shared" si="25"/>
        <v>0</v>
      </c>
      <c r="L68" s="85">
        <f t="shared" si="25"/>
        <v>0</v>
      </c>
      <c r="M68" s="85">
        <f t="shared" si="25"/>
        <v>0</v>
      </c>
      <c r="N68" s="85">
        <f t="shared" si="25"/>
        <v>0</v>
      </c>
      <c r="O68" s="85">
        <f t="shared" si="25"/>
        <v>0</v>
      </c>
      <c r="P68" s="85"/>
      <c r="Q68" s="85"/>
      <c r="R68" s="85"/>
      <c r="S68" s="85"/>
      <c r="T68" s="85"/>
      <c r="U68" s="85"/>
      <c r="V68" s="85">
        <f t="shared" si="25"/>
        <v>0</v>
      </c>
      <c r="W68" s="85">
        <f t="shared" si="25"/>
        <v>0</v>
      </c>
      <c r="X68" s="85">
        <f t="shared" si="18"/>
        <v>0</v>
      </c>
      <c r="Y68" s="85">
        <f t="shared" si="18"/>
        <v>0</v>
      </c>
      <c r="Z68" s="85">
        <f t="shared" si="25"/>
        <v>0</v>
      </c>
      <c r="AA68" s="85"/>
      <c r="AB68" s="85"/>
      <c r="AC68" s="85">
        <f t="shared" si="25"/>
        <v>0</v>
      </c>
      <c r="AD68" s="85">
        <f t="shared" si="25"/>
        <v>0</v>
      </c>
      <c r="AE68" s="85"/>
      <c r="AF68" s="85"/>
      <c r="AG68" s="85">
        <f t="shared" si="19"/>
        <v>0</v>
      </c>
      <c r="AH68" s="85">
        <f t="shared" si="20"/>
        <v>0</v>
      </c>
      <c r="AI68" s="235">
        <f t="shared" si="7"/>
        <v>0</v>
      </c>
      <c r="AJ68" s="10"/>
      <c r="AK68" s="10"/>
      <c r="AL68" s="19"/>
      <c r="AM68" s="10"/>
    </row>
    <row r="69" spans="1:39" ht="34.5" customHeight="1" hidden="1">
      <c r="A69" s="28"/>
      <c r="B69" s="29"/>
      <c r="C69" s="16" t="s">
        <v>38</v>
      </c>
      <c r="D69" s="10">
        <f t="shared" si="16"/>
        <v>0</v>
      </c>
      <c r="E69" s="10">
        <f t="shared" si="16"/>
        <v>0</v>
      </c>
      <c r="F69" s="10">
        <f t="shared" si="16"/>
        <v>0</v>
      </c>
      <c r="G69" s="10">
        <f t="shared" si="16"/>
        <v>0</v>
      </c>
      <c r="H69" s="10"/>
      <c r="I69" s="10"/>
      <c r="J69" s="10">
        <f aca="true" t="shared" si="26" ref="J69:AD69">J60+J43</f>
        <v>0</v>
      </c>
      <c r="K69" s="10">
        <f t="shared" si="26"/>
        <v>0</v>
      </c>
      <c r="L69" s="85">
        <f t="shared" si="26"/>
        <v>0</v>
      </c>
      <c r="M69" s="85">
        <f t="shared" si="26"/>
        <v>0</v>
      </c>
      <c r="N69" s="85">
        <f t="shared" si="26"/>
        <v>0</v>
      </c>
      <c r="O69" s="85">
        <f t="shared" si="26"/>
        <v>0</v>
      </c>
      <c r="P69" s="85"/>
      <c r="Q69" s="85"/>
      <c r="R69" s="85"/>
      <c r="S69" s="85"/>
      <c r="T69" s="85"/>
      <c r="U69" s="85"/>
      <c r="V69" s="85">
        <f t="shared" si="26"/>
        <v>0</v>
      </c>
      <c r="W69" s="85">
        <f t="shared" si="26"/>
        <v>0</v>
      </c>
      <c r="X69" s="85">
        <f t="shared" si="18"/>
        <v>0</v>
      </c>
      <c r="Y69" s="85">
        <f t="shared" si="18"/>
        <v>0</v>
      </c>
      <c r="Z69" s="85">
        <f t="shared" si="26"/>
        <v>0</v>
      </c>
      <c r="AA69" s="85"/>
      <c r="AB69" s="85"/>
      <c r="AC69" s="85">
        <f t="shared" si="26"/>
        <v>0</v>
      </c>
      <c r="AD69" s="85">
        <f t="shared" si="26"/>
        <v>0</v>
      </c>
      <c r="AE69" s="85"/>
      <c r="AF69" s="85"/>
      <c r="AG69" s="85">
        <f t="shared" si="19"/>
        <v>0</v>
      </c>
      <c r="AH69" s="85">
        <f t="shared" si="20"/>
        <v>0</v>
      </c>
      <c r="AI69" s="235">
        <f t="shared" si="7"/>
        <v>0</v>
      </c>
      <c r="AJ69" s="10"/>
      <c r="AK69" s="10"/>
      <c r="AL69" s="19"/>
      <c r="AM69" s="10"/>
    </row>
    <row r="70" spans="1:39" ht="66" customHeight="1" hidden="1">
      <c r="A70" s="28"/>
      <c r="B70" s="29"/>
      <c r="C70" s="16" t="s">
        <v>39</v>
      </c>
      <c r="D70" s="10">
        <f t="shared" si="16"/>
        <v>0</v>
      </c>
      <c r="E70" s="10">
        <f t="shared" si="16"/>
        <v>0</v>
      </c>
      <c r="F70" s="10">
        <f t="shared" si="16"/>
        <v>0</v>
      </c>
      <c r="G70" s="10">
        <f t="shared" si="16"/>
        <v>0</v>
      </c>
      <c r="H70" s="10"/>
      <c r="I70" s="10"/>
      <c r="J70" s="10">
        <f aca="true" t="shared" si="27" ref="J70:AD70">J61+J44</f>
        <v>154.6</v>
      </c>
      <c r="K70" s="10">
        <f t="shared" si="27"/>
        <v>0</v>
      </c>
      <c r="L70" s="85">
        <f t="shared" si="27"/>
        <v>0</v>
      </c>
      <c r="M70" s="85">
        <f t="shared" si="27"/>
        <v>0</v>
      </c>
      <c r="N70" s="85">
        <f t="shared" si="27"/>
        <v>0</v>
      </c>
      <c r="O70" s="85">
        <f t="shared" si="27"/>
        <v>0</v>
      </c>
      <c r="P70" s="85"/>
      <c r="Q70" s="85"/>
      <c r="R70" s="85"/>
      <c r="S70" s="85"/>
      <c r="T70" s="85"/>
      <c r="U70" s="85"/>
      <c r="V70" s="85">
        <f t="shared" si="27"/>
        <v>0</v>
      </c>
      <c r="W70" s="85">
        <f t="shared" si="27"/>
        <v>0</v>
      </c>
      <c r="X70" s="85">
        <f t="shared" si="18"/>
        <v>0</v>
      </c>
      <c r="Y70" s="85">
        <f t="shared" si="18"/>
        <v>0</v>
      </c>
      <c r="Z70" s="85">
        <f t="shared" si="27"/>
        <v>74.6</v>
      </c>
      <c r="AA70" s="85"/>
      <c r="AB70" s="85"/>
      <c r="AC70" s="85">
        <f t="shared" si="27"/>
        <v>80</v>
      </c>
      <c r="AD70" s="85">
        <f t="shared" si="27"/>
        <v>0</v>
      </c>
      <c r="AE70" s="85"/>
      <c r="AF70" s="85"/>
      <c r="AG70" s="85">
        <f t="shared" si="19"/>
        <v>0</v>
      </c>
      <c r="AH70" s="85">
        <f t="shared" si="20"/>
        <v>0</v>
      </c>
      <c r="AI70" s="235">
        <f t="shared" si="7"/>
        <v>80</v>
      </c>
      <c r="AJ70" s="10"/>
      <c r="AK70" s="10"/>
      <c r="AL70" s="19"/>
      <c r="AM70" s="10"/>
    </row>
    <row r="71" spans="1:39" ht="33" customHeight="1">
      <c r="A71" s="80">
        <v>15</v>
      </c>
      <c r="B71" s="80" t="s">
        <v>194</v>
      </c>
      <c r="C71" s="84" t="s">
        <v>9</v>
      </c>
      <c r="D71" s="85">
        <v>5.9</v>
      </c>
      <c r="E71" s="85"/>
      <c r="F71" s="85"/>
      <c r="G71" s="85"/>
      <c r="H71" s="84" t="s">
        <v>10</v>
      </c>
      <c r="I71" s="85" t="s">
        <v>138</v>
      </c>
      <c r="J71" s="85">
        <v>9</v>
      </c>
      <c r="K71" s="191">
        <v>2015</v>
      </c>
      <c r="L71" s="85"/>
      <c r="M71" s="85"/>
      <c r="N71" s="85"/>
      <c r="O71" s="85"/>
      <c r="P71" s="85">
        <v>5.9</v>
      </c>
      <c r="Q71" s="85"/>
      <c r="R71" s="85"/>
      <c r="S71" s="85"/>
      <c r="T71" s="85"/>
      <c r="U71" s="85"/>
      <c r="V71" s="85"/>
      <c r="W71" s="85"/>
      <c r="X71" s="85"/>
      <c r="Y71" s="85"/>
      <c r="Z71" s="85"/>
      <c r="AA71" s="85"/>
      <c r="AB71" s="85"/>
      <c r="AC71" s="85"/>
      <c r="AD71" s="85">
        <v>9</v>
      </c>
      <c r="AE71" s="85"/>
      <c r="AF71" s="85"/>
      <c r="AG71" s="85"/>
      <c r="AH71" s="85"/>
      <c r="AI71" s="235">
        <f t="shared" si="7"/>
        <v>9</v>
      </c>
      <c r="AJ71" s="210">
        <v>3</v>
      </c>
      <c r="AK71" s="85" t="s">
        <v>160</v>
      </c>
      <c r="AL71" s="90" t="s">
        <v>11</v>
      </c>
      <c r="AM71" s="10"/>
    </row>
    <row r="72" spans="1:41" s="179" customFormat="1" ht="236.25" customHeight="1">
      <c r="A72" s="174">
        <v>16</v>
      </c>
      <c r="B72" s="174" t="s">
        <v>194</v>
      </c>
      <c r="C72" s="175" t="s">
        <v>92</v>
      </c>
      <c r="D72" s="176">
        <v>26.3</v>
      </c>
      <c r="E72" s="176"/>
      <c r="F72" s="176"/>
      <c r="G72" s="176"/>
      <c r="H72" s="175" t="s">
        <v>12</v>
      </c>
      <c r="I72" s="176" t="s">
        <v>138</v>
      </c>
      <c r="J72" s="176">
        <f>SUM(Z72:AG72)</f>
        <v>23.8</v>
      </c>
      <c r="K72" s="193">
        <v>2015</v>
      </c>
      <c r="L72" s="176"/>
      <c r="M72" s="176"/>
      <c r="N72" s="176"/>
      <c r="O72" s="176"/>
      <c r="P72" s="176">
        <v>26.3</v>
      </c>
      <c r="Q72" s="176"/>
      <c r="R72" s="176"/>
      <c r="S72" s="176"/>
      <c r="T72" s="176"/>
      <c r="U72" s="176"/>
      <c r="V72" s="176"/>
      <c r="W72" s="176"/>
      <c r="X72" s="176"/>
      <c r="Y72" s="176"/>
      <c r="Z72" s="176"/>
      <c r="AA72" s="176"/>
      <c r="AB72" s="176"/>
      <c r="AC72" s="176"/>
      <c r="AD72" s="176">
        <v>23.8</v>
      </c>
      <c r="AE72" s="176"/>
      <c r="AF72" s="176"/>
      <c r="AG72" s="176"/>
      <c r="AH72" s="176"/>
      <c r="AI72" s="235">
        <f t="shared" si="7"/>
        <v>23.8</v>
      </c>
      <c r="AJ72" s="212">
        <v>3</v>
      </c>
      <c r="AK72" s="176" t="s">
        <v>160</v>
      </c>
      <c r="AL72" s="267" t="s">
        <v>169</v>
      </c>
      <c r="AM72" s="177"/>
      <c r="AN72" s="178"/>
      <c r="AO72" s="178"/>
    </row>
    <row r="73" spans="1:41" s="179" customFormat="1" ht="54" customHeight="1">
      <c r="A73" s="174">
        <v>17</v>
      </c>
      <c r="B73" s="174" t="s">
        <v>194</v>
      </c>
      <c r="C73" s="175" t="s">
        <v>13</v>
      </c>
      <c r="D73" s="176">
        <v>10.5</v>
      </c>
      <c r="E73" s="176"/>
      <c r="F73" s="176"/>
      <c r="G73" s="176"/>
      <c r="H73" s="175" t="s">
        <v>14</v>
      </c>
      <c r="I73" s="176" t="s">
        <v>138</v>
      </c>
      <c r="J73" s="176">
        <f>SUM(Z73:AG73)</f>
        <v>10</v>
      </c>
      <c r="K73" s="193">
        <v>2015</v>
      </c>
      <c r="L73" s="176"/>
      <c r="M73" s="176"/>
      <c r="N73" s="176"/>
      <c r="O73" s="176"/>
      <c r="P73" s="176">
        <v>10.5</v>
      </c>
      <c r="Q73" s="176"/>
      <c r="R73" s="176"/>
      <c r="S73" s="176"/>
      <c r="T73" s="176"/>
      <c r="U73" s="176"/>
      <c r="V73" s="176"/>
      <c r="W73" s="176"/>
      <c r="X73" s="176"/>
      <c r="Y73" s="176"/>
      <c r="Z73" s="176"/>
      <c r="AA73" s="176"/>
      <c r="AB73" s="176"/>
      <c r="AC73" s="176"/>
      <c r="AD73" s="176">
        <v>10</v>
      </c>
      <c r="AE73" s="176"/>
      <c r="AF73" s="176"/>
      <c r="AG73" s="176"/>
      <c r="AH73" s="176"/>
      <c r="AI73" s="235">
        <f t="shared" si="7"/>
        <v>10</v>
      </c>
      <c r="AJ73" s="227">
        <v>3</v>
      </c>
      <c r="AK73" s="180" t="s">
        <v>160</v>
      </c>
      <c r="AL73" s="268"/>
      <c r="AM73" s="177"/>
      <c r="AN73" s="178"/>
      <c r="AO73" s="178"/>
    </row>
    <row r="74" spans="1:41" s="179" customFormat="1" ht="49.5">
      <c r="A74" s="174">
        <v>18</v>
      </c>
      <c r="B74" s="174" t="s">
        <v>194</v>
      </c>
      <c r="C74" s="175" t="s">
        <v>15</v>
      </c>
      <c r="D74" s="176">
        <v>22</v>
      </c>
      <c r="E74" s="176"/>
      <c r="F74" s="176"/>
      <c r="G74" s="176"/>
      <c r="H74" s="181" t="s">
        <v>46</v>
      </c>
      <c r="I74" s="176" t="s">
        <v>138</v>
      </c>
      <c r="J74" s="176">
        <f>SUM(Z74:AG74)</f>
        <v>12</v>
      </c>
      <c r="K74" s="193">
        <v>2015</v>
      </c>
      <c r="L74" s="176"/>
      <c r="M74" s="176"/>
      <c r="N74" s="176"/>
      <c r="O74" s="176"/>
      <c r="P74" s="176">
        <v>22</v>
      </c>
      <c r="Q74" s="176"/>
      <c r="R74" s="176"/>
      <c r="S74" s="176"/>
      <c r="T74" s="176"/>
      <c r="U74" s="176"/>
      <c r="V74" s="176"/>
      <c r="W74" s="176"/>
      <c r="X74" s="176"/>
      <c r="Y74" s="176"/>
      <c r="Z74" s="176"/>
      <c r="AA74" s="176"/>
      <c r="AB74" s="176"/>
      <c r="AC74" s="176"/>
      <c r="AD74" s="176">
        <v>12</v>
      </c>
      <c r="AE74" s="176"/>
      <c r="AF74" s="176"/>
      <c r="AG74" s="176"/>
      <c r="AH74" s="176"/>
      <c r="AI74" s="235">
        <f t="shared" si="7"/>
        <v>12</v>
      </c>
      <c r="AJ74" s="212">
        <v>3</v>
      </c>
      <c r="AK74" s="176" t="s">
        <v>160</v>
      </c>
      <c r="AL74" s="181" t="s">
        <v>109</v>
      </c>
      <c r="AM74" s="177"/>
      <c r="AN74" s="178"/>
      <c r="AO74" s="178"/>
    </row>
    <row r="75" spans="1:39" ht="203.25" customHeight="1">
      <c r="A75" s="80">
        <v>19</v>
      </c>
      <c r="B75" s="80" t="s">
        <v>194</v>
      </c>
      <c r="C75" s="84" t="s">
        <v>16</v>
      </c>
      <c r="D75" s="85"/>
      <c r="E75" s="85"/>
      <c r="F75" s="85"/>
      <c r="G75" s="85"/>
      <c r="H75" s="84" t="s">
        <v>170</v>
      </c>
      <c r="I75" s="85" t="s">
        <v>138</v>
      </c>
      <c r="J75" s="85">
        <f>SUM(Z75:AG75)</f>
        <v>49.4</v>
      </c>
      <c r="K75" s="191">
        <v>2016</v>
      </c>
      <c r="L75" s="85"/>
      <c r="M75" s="85"/>
      <c r="N75" s="85"/>
      <c r="O75" s="85"/>
      <c r="P75" s="85"/>
      <c r="Q75" s="85"/>
      <c r="R75" s="85"/>
      <c r="S75" s="85"/>
      <c r="T75" s="85"/>
      <c r="U75" s="85"/>
      <c r="V75" s="85"/>
      <c r="W75" s="85"/>
      <c r="X75" s="85"/>
      <c r="Y75" s="85"/>
      <c r="Z75" s="85"/>
      <c r="AA75" s="85"/>
      <c r="AB75" s="85"/>
      <c r="AC75" s="85"/>
      <c r="AD75" s="85"/>
      <c r="AE75" s="85">
        <v>49.4</v>
      </c>
      <c r="AF75" s="85"/>
      <c r="AG75" s="85"/>
      <c r="AH75" s="85"/>
      <c r="AI75" s="235">
        <f t="shared" si="7"/>
        <v>49.4</v>
      </c>
      <c r="AJ75" s="210">
        <v>3</v>
      </c>
      <c r="AK75" s="85" t="s">
        <v>160</v>
      </c>
      <c r="AL75" s="90" t="s">
        <v>17</v>
      </c>
      <c r="AM75" s="10"/>
    </row>
    <row r="76" spans="1:39" ht="35.25" customHeight="1">
      <c r="A76" s="80">
        <v>20</v>
      </c>
      <c r="B76" s="80" t="s">
        <v>194</v>
      </c>
      <c r="C76" s="84" t="s">
        <v>23</v>
      </c>
      <c r="D76" s="85"/>
      <c r="E76" s="85">
        <v>6.3</v>
      </c>
      <c r="F76" s="85"/>
      <c r="G76" s="85">
        <v>6.3</v>
      </c>
      <c r="H76" s="84" t="s">
        <v>47</v>
      </c>
      <c r="I76" s="85" t="s">
        <v>138</v>
      </c>
      <c r="J76" s="85">
        <v>35.7</v>
      </c>
      <c r="K76" s="191">
        <v>2015</v>
      </c>
      <c r="L76" s="85"/>
      <c r="M76" s="85"/>
      <c r="N76" s="85"/>
      <c r="O76" s="85"/>
      <c r="P76" s="85"/>
      <c r="Q76" s="85">
        <v>6.3</v>
      </c>
      <c r="R76" s="85"/>
      <c r="S76" s="85"/>
      <c r="T76" s="85"/>
      <c r="U76" s="85"/>
      <c r="V76" s="85"/>
      <c r="W76" s="85"/>
      <c r="X76" s="85"/>
      <c r="Y76" s="85"/>
      <c r="Z76" s="85"/>
      <c r="AA76" s="85"/>
      <c r="AB76" s="85"/>
      <c r="AC76" s="85"/>
      <c r="AD76" s="85">
        <v>35.7</v>
      </c>
      <c r="AE76" s="85"/>
      <c r="AF76" s="85"/>
      <c r="AG76" s="85"/>
      <c r="AH76" s="85"/>
      <c r="AI76" s="235">
        <f t="shared" si="7"/>
        <v>35.7</v>
      </c>
      <c r="AJ76" s="210">
        <v>3</v>
      </c>
      <c r="AK76" s="85" t="s">
        <v>160</v>
      </c>
      <c r="AL76" s="90" t="s">
        <v>111</v>
      </c>
      <c r="AM76" s="10"/>
    </row>
    <row r="77" spans="1:39" ht="134.25" customHeight="1">
      <c r="A77" s="80">
        <v>21</v>
      </c>
      <c r="B77" s="80" t="s">
        <v>194</v>
      </c>
      <c r="C77" s="84" t="s">
        <v>24</v>
      </c>
      <c r="D77" s="85"/>
      <c r="E77" s="85">
        <v>4</v>
      </c>
      <c r="F77" s="85"/>
      <c r="G77" s="85">
        <v>4</v>
      </c>
      <c r="H77" s="84" t="s">
        <v>48</v>
      </c>
      <c r="I77" s="85" t="s">
        <v>138</v>
      </c>
      <c r="J77" s="85">
        <v>46.5</v>
      </c>
      <c r="K77" s="191">
        <v>2016</v>
      </c>
      <c r="L77" s="85"/>
      <c r="M77" s="85"/>
      <c r="N77" s="85"/>
      <c r="O77" s="85"/>
      <c r="P77" s="85"/>
      <c r="Q77" s="85"/>
      <c r="R77" s="85"/>
      <c r="S77" s="85">
        <v>4</v>
      </c>
      <c r="T77" s="85"/>
      <c r="U77" s="85"/>
      <c r="V77" s="85"/>
      <c r="W77" s="85"/>
      <c r="X77" s="85"/>
      <c r="Y77" s="85"/>
      <c r="Z77" s="85"/>
      <c r="AA77" s="85"/>
      <c r="AB77" s="85"/>
      <c r="AC77" s="85"/>
      <c r="AD77" s="85"/>
      <c r="AE77" s="85">
        <v>46.5</v>
      </c>
      <c r="AF77" s="85"/>
      <c r="AG77" s="85"/>
      <c r="AH77" s="85"/>
      <c r="AI77" s="235">
        <f t="shared" si="7"/>
        <v>46.5</v>
      </c>
      <c r="AJ77" s="210">
        <v>3</v>
      </c>
      <c r="AK77" s="85" t="s">
        <v>160</v>
      </c>
      <c r="AL77" s="90" t="s">
        <v>112</v>
      </c>
      <c r="AM77" s="10"/>
    </row>
    <row r="78" spans="1:39" ht="58.5" customHeight="1">
      <c r="A78" s="80">
        <v>22</v>
      </c>
      <c r="B78" s="80" t="s">
        <v>194</v>
      </c>
      <c r="C78" s="84" t="s">
        <v>25</v>
      </c>
      <c r="D78" s="85"/>
      <c r="E78" s="85">
        <v>6.3</v>
      </c>
      <c r="F78" s="85"/>
      <c r="G78" s="85">
        <v>2.3</v>
      </c>
      <c r="H78" s="84" t="s">
        <v>49</v>
      </c>
      <c r="I78" s="85" t="s">
        <v>138</v>
      </c>
      <c r="J78" s="85">
        <v>43.6</v>
      </c>
      <c r="K78" s="191">
        <v>2015</v>
      </c>
      <c r="L78" s="85"/>
      <c r="M78" s="85"/>
      <c r="N78" s="85"/>
      <c r="O78" s="85"/>
      <c r="P78" s="85"/>
      <c r="Q78" s="85"/>
      <c r="R78" s="85"/>
      <c r="S78" s="85">
        <v>6.3</v>
      </c>
      <c r="T78" s="85"/>
      <c r="U78" s="85"/>
      <c r="V78" s="85"/>
      <c r="W78" s="85"/>
      <c r="X78" s="85"/>
      <c r="Y78" s="85"/>
      <c r="Z78" s="85"/>
      <c r="AA78" s="85"/>
      <c r="AB78" s="85"/>
      <c r="AC78" s="85"/>
      <c r="AD78" s="85">
        <v>43.6</v>
      </c>
      <c r="AE78" s="85"/>
      <c r="AF78" s="85"/>
      <c r="AG78" s="85"/>
      <c r="AH78" s="85"/>
      <c r="AI78" s="235">
        <f t="shared" si="7"/>
        <v>43.6</v>
      </c>
      <c r="AJ78" s="210">
        <v>3</v>
      </c>
      <c r="AK78" s="85" t="s">
        <v>160</v>
      </c>
      <c r="AL78" s="91" t="s">
        <v>26</v>
      </c>
      <c r="AM78" s="10"/>
    </row>
    <row r="79" spans="1:39" ht="69.75" customHeight="1">
      <c r="A79" s="80">
        <f aca="true" t="shared" si="28" ref="A79:A94">A78+1</f>
        <v>23</v>
      </c>
      <c r="B79" s="80" t="s">
        <v>194</v>
      </c>
      <c r="C79" s="84" t="s">
        <v>27</v>
      </c>
      <c r="D79" s="85"/>
      <c r="E79" s="85"/>
      <c r="F79" s="85"/>
      <c r="G79" s="85"/>
      <c r="H79" s="84" t="s">
        <v>50</v>
      </c>
      <c r="I79" s="85" t="s">
        <v>138</v>
      </c>
      <c r="J79" s="85">
        <v>30</v>
      </c>
      <c r="K79" s="191">
        <v>2015</v>
      </c>
      <c r="L79" s="85"/>
      <c r="M79" s="85"/>
      <c r="N79" s="85"/>
      <c r="O79" s="85"/>
      <c r="P79" s="85"/>
      <c r="Q79" s="85"/>
      <c r="R79" s="85"/>
      <c r="S79" s="85"/>
      <c r="T79" s="85"/>
      <c r="U79" s="85"/>
      <c r="V79" s="85"/>
      <c r="W79" s="85"/>
      <c r="X79" s="85"/>
      <c r="Y79" s="85"/>
      <c r="Z79" s="85"/>
      <c r="AA79" s="85"/>
      <c r="AB79" s="85"/>
      <c r="AC79" s="85"/>
      <c r="AD79" s="85">
        <v>30</v>
      </c>
      <c r="AE79" s="85"/>
      <c r="AF79" s="85"/>
      <c r="AG79" s="85"/>
      <c r="AH79" s="85"/>
      <c r="AI79" s="235">
        <f t="shared" si="7"/>
        <v>30</v>
      </c>
      <c r="AJ79" s="210">
        <v>3</v>
      </c>
      <c r="AK79" s="85" t="s">
        <v>160</v>
      </c>
      <c r="AL79" s="90" t="s">
        <v>114</v>
      </c>
      <c r="AM79" s="10"/>
    </row>
    <row r="80" spans="1:39" ht="69.75" customHeight="1">
      <c r="A80" s="80">
        <f t="shared" si="28"/>
        <v>24</v>
      </c>
      <c r="B80" s="80" t="s">
        <v>194</v>
      </c>
      <c r="C80" s="84" t="s">
        <v>28</v>
      </c>
      <c r="D80" s="85"/>
      <c r="E80" s="85">
        <v>4</v>
      </c>
      <c r="F80" s="85"/>
      <c r="G80" s="85">
        <v>4</v>
      </c>
      <c r="H80" s="84" t="s">
        <v>51</v>
      </c>
      <c r="I80" s="85" t="s">
        <v>138</v>
      </c>
      <c r="J80" s="85">
        <v>21.5</v>
      </c>
      <c r="K80" s="191">
        <v>2017</v>
      </c>
      <c r="L80" s="85"/>
      <c r="M80" s="85"/>
      <c r="N80" s="85"/>
      <c r="O80" s="85"/>
      <c r="P80" s="85"/>
      <c r="Q80" s="85"/>
      <c r="R80" s="85"/>
      <c r="S80" s="85"/>
      <c r="T80" s="85"/>
      <c r="U80" s="85">
        <v>4</v>
      </c>
      <c r="V80" s="85"/>
      <c r="W80" s="85"/>
      <c r="X80" s="85"/>
      <c r="Y80" s="85"/>
      <c r="Z80" s="85"/>
      <c r="AA80" s="85"/>
      <c r="AB80" s="85"/>
      <c r="AC80" s="85"/>
      <c r="AD80" s="85"/>
      <c r="AE80" s="85"/>
      <c r="AF80" s="85">
        <v>21.5</v>
      </c>
      <c r="AG80" s="85"/>
      <c r="AH80" s="85"/>
      <c r="AI80" s="235">
        <f t="shared" si="7"/>
        <v>21.5</v>
      </c>
      <c r="AJ80" s="210">
        <v>3</v>
      </c>
      <c r="AK80" s="85" t="s">
        <v>160</v>
      </c>
      <c r="AL80" s="90" t="s">
        <v>113</v>
      </c>
      <c r="AM80" s="10"/>
    </row>
    <row r="81" spans="1:39" ht="70.5" customHeight="1">
      <c r="A81" s="80">
        <f t="shared" si="28"/>
        <v>25</v>
      </c>
      <c r="B81" s="80" t="s">
        <v>194</v>
      </c>
      <c r="C81" s="84" t="s">
        <v>174</v>
      </c>
      <c r="D81" s="85"/>
      <c r="E81" s="85">
        <v>12.6</v>
      </c>
      <c r="F81" s="85"/>
      <c r="G81" s="85">
        <v>2.6</v>
      </c>
      <c r="H81" s="84" t="s">
        <v>100</v>
      </c>
      <c r="I81" s="85" t="s">
        <v>138</v>
      </c>
      <c r="J81" s="85">
        <v>60</v>
      </c>
      <c r="K81" s="191" t="s">
        <v>236</v>
      </c>
      <c r="L81" s="85"/>
      <c r="M81" s="85"/>
      <c r="N81" s="85"/>
      <c r="O81" s="85"/>
      <c r="P81" s="85"/>
      <c r="Q81" s="85">
        <v>6.3</v>
      </c>
      <c r="R81" s="85"/>
      <c r="S81" s="85">
        <v>6.3</v>
      </c>
      <c r="T81" s="85"/>
      <c r="U81" s="85"/>
      <c r="V81" s="85"/>
      <c r="W81" s="85"/>
      <c r="X81" s="85"/>
      <c r="Y81" s="85"/>
      <c r="Z81" s="85"/>
      <c r="AA81" s="85"/>
      <c r="AB81" s="85"/>
      <c r="AC81" s="85"/>
      <c r="AD81" s="85">
        <v>40</v>
      </c>
      <c r="AE81" s="85">
        <v>20</v>
      </c>
      <c r="AF81" s="85"/>
      <c r="AG81" s="85"/>
      <c r="AH81" s="85"/>
      <c r="AI81" s="235">
        <f t="shared" si="7"/>
        <v>60</v>
      </c>
      <c r="AJ81" s="210">
        <v>3</v>
      </c>
      <c r="AK81" s="85" t="s">
        <v>160</v>
      </c>
      <c r="AL81" s="90" t="s">
        <v>115</v>
      </c>
      <c r="AM81" s="10"/>
    </row>
    <row r="82" spans="1:39" ht="72.75" customHeight="1">
      <c r="A82" s="80">
        <f t="shared" si="28"/>
        <v>26</v>
      </c>
      <c r="B82" s="80" t="s">
        <v>194</v>
      </c>
      <c r="C82" s="84" t="s">
        <v>29</v>
      </c>
      <c r="D82" s="85"/>
      <c r="E82" s="85">
        <v>16</v>
      </c>
      <c r="F82" s="85"/>
      <c r="G82" s="85">
        <v>16</v>
      </c>
      <c r="H82" s="84" t="s">
        <v>52</v>
      </c>
      <c r="I82" s="85" t="s">
        <v>138</v>
      </c>
      <c r="J82" s="85">
        <v>27.7</v>
      </c>
      <c r="K82" s="191">
        <v>2016</v>
      </c>
      <c r="L82" s="85"/>
      <c r="M82" s="85"/>
      <c r="N82" s="85"/>
      <c r="O82" s="85"/>
      <c r="P82" s="85"/>
      <c r="Q82" s="85"/>
      <c r="R82" s="85"/>
      <c r="S82" s="85">
        <v>16</v>
      </c>
      <c r="T82" s="85"/>
      <c r="U82" s="85"/>
      <c r="V82" s="85"/>
      <c r="W82" s="85"/>
      <c r="X82" s="85"/>
      <c r="Y82" s="85"/>
      <c r="Z82" s="85"/>
      <c r="AA82" s="85"/>
      <c r="AB82" s="85"/>
      <c r="AC82" s="85"/>
      <c r="AD82" s="85"/>
      <c r="AE82" s="85">
        <v>27.7</v>
      </c>
      <c r="AF82" s="85"/>
      <c r="AG82" s="85"/>
      <c r="AH82" s="85"/>
      <c r="AI82" s="235">
        <f t="shared" si="7"/>
        <v>27.7</v>
      </c>
      <c r="AJ82" s="210">
        <v>3</v>
      </c>
      <c r="AK82" s="85" t="s">
        <v>160</v>
      </c>
      <c r="AL82" s="90" t="s">
        <v>175</v>
      </c>
      <c r="AM82" s="10"/>
    </row>
    <row r="83" spans="1:39" ht="72.75" customHeight="1">
      <c r="A83" s="80">
        <f t="shared" si="28"/>
        <v>27</v>
      </c>
      <c r="B83" s="80" t="s">
        <v>194</v>
      </c>
      <c r="C83" s="84" t="s">
        <v>30</v>
      </c>
      <c r="D83" s="85"/>
      <c r="E83" s="85">
        <v>12.6</v>
      </c>
      <c r="F83" s="85"/>
      <c r="G83" s="85">
        <v>4.6</v>
      </c>
      <c r="H83" s="84" t="s">
        <v>53</v>
      </c>
      <c r="I83" s="85" t="s">
        <v>138</v>
      </c>
      <c r="J83" s="85">
        <v>37.6</v>
      </c>
      <c r="K83" s="191">
        <v>2015</v>
      </c>
      <c r="L83" s="85"/>
      <c r="M83" s="85"/>
      <c r="N83" s="85"/>
      <c r="O83" s="85"/>
      <c r="P83" s="85"/>
      <c r="Q83" s="85"/>
      <c r="R83" s="85"/>
      <c r="S83" s="85">
        <v>12.6</v>
      </c>
      <c r="T83" s="85"/>
      <c r="U83" s="85"/>
      <c r="V83" s="85"/>
      <c r="W83" s="85"/>
      <c r="X83" s="85"/>
      <c r="Y83" s="85"/>
      <c r="Z83" s="85"/>
      <c r="AA83" s="85"/>
      <c r="AB83" s="85"/>
      <c r="AC83" s="85"/>
      <c r="AD83" s="85">
        <v>37.6</v>
      </c>
      <c r="AE83" s="85"/>
      <c r="AF83" s="85"/>
      <c r="AG83" s="85"/>
      <c r="AH83" s="85"/>
      <c r="AI83" s="235">
        <f t="shared" si="7"/>
        <v>37.6</v>
      </c>
      <c r="AJ83" s="210">
        <v>3</v>
      </c>
      <c r="AK83" s="85" t="s">
        <v>160</v>
      </c>
      <c r="AL83" s="90" t="s">
        <v>31</v>
      </c>
      <c r="AM83" s="10"/>
    </row>
    <row r="84" spans="1:39" ht="108" customHeight="1">
      <c r="A84" s="80">
        <f t="shared" si="28"/>
        <v>28</v>
      </c>
      <c r="B84" s="80" t="s">
        <v>194</v>
      </c>
      <c r="C84" s="84" t="s">
        <v>101</v>
      </c>
      <c r="D84" s="85"/>
      <c r="E84" s="85">
        <v>32</v>
      </c>
      <c r="F84" s="85"/>
      <c r="G84" s="85">
        <v>32</v>
      </c>
      <c r="H84" s="84" t="s">
        <v>176</v>
      </c>
      <c r="I84" s="85" t="s">
        <v>138</v>
      </c>
      <c r="J84" s="85">
        <v>335.4</v>
      </c>
      <c r="K84" s="191" t="s">
        <v>257</v>
      </c>
      <c r="L84" s="85"/>
      <c r="M84" s="85"/>
      <c r="N84" s="85"/>
      <c r="O84" s="85"/>
      <c r="P84" s="85"/>
      <c r="Q84" s="85">
        <v>16</v>
      </c>
      <c r="R84" s="85"/>
      <c r="S84" s="85"/>
      <c r="T84" s="85"/>
      <c r="U84" s="85">
        <v>16</v>
      </c>
      <c r="V84" s="85"/>
      <c r="W84" s="85"/>
      <c r="X84" s="85"/>
      <c r="Y84" s="85"/>
      <c r="Z84" s="85"/>
      <c r="AA84" s="85"/>
      <c r="AB84" s="85"/>
      <c r="AC84" s="85"/>
      <c r="AD84" s="85">
        <v>100</v>
      </c>
      <c r="AE84" s="85">
        <v>135.4</v>
      </c>
      <c r="AF84" s="85">
        <v>100</v>
      </c>
      <c r="AG84" s="85"/>
      <c r="AH84" s="85"/>
      <c r="AI84" s="235">
        <f t="shared" si="7"/>
        <v>335.4</v>
      </c>
      <c r="AJ84" s="210">
        <v>3</v>
      </c>
      <c r="AK84" s="85" t="s">
        <v>160</v>
      </c>
      <c r="AL84" s="90" t="s">
        <v>93</v>
      </c>
      <c r="AM84" s="10"/>
    </row>
    <row r="85" spans="1:39" ht="72" customHeight="1">
      <c r="A85" s="80">
        <v>29</v>
      </c>
      <c r="B85" s="80" t="s">
        <v>194</v>
      </c>
      <c r="C85" s="84" t="s">
        <v>87</v>
      </c>
      <c r="D85" s="85">
        <v>13.5</v>
      </c>
      <c r="E85" s="85"/>
      <c r="F85" s="85"/>
      <c r="G85" s="85"/>
      <c r="H85" s="84" t="s">
        <v>90</v>
      </c>
      <c r="I85" s="85" t="s">
        <v>138</v>
      </c>
      <c r="J85" s="85">
        <f>SUM(Z85:AG85)</f>
        <v>6</v>
      </c>
      <c r="K85" s="191">
        <v>2016</v>
      </c>
      <c r="L85" s="85"/>
      <c r="M85" s="85"/>
      <c r="N85" s="85"/>
      <c r="O85" s="85"/>
      <c r="P85" s="85"/>
      <c r="Q85" s="85"/>
      <c r="R85" s="85">
        <v>13.5</v>
      </c>
      <c r="S85" s="85"/>
      <c r="T85" s="85"/>
      <c r="U85" s="85"/>
      <c r="V85" s="85"/>
      <c r="W85" s="85"/>
      <c r="X85" s="85"/>
      <c r="Y85" s="85"/>
      <c r="Z85" s="85"/>
      <c r="AA85" s="85"/>
      <c r="AB85" s="85"/>
      <c r="AC85" s="85"/>
      <c r="AD85" s="85"/>
      <c r="AE85" s="85">
        <v>6</v>
      </c>
      <c r="AF85" s="85"/>
      <c r="AG85" s="85"/>
      <c r="AH85" s="85"/>
      <c r="AI85" s="235">
        <f t="shared" si="7"/>
        <v>6</v>
      </c>
      <c r="AJ85" s="210">
        <v>3</v>
      </c>
      <c r="AK85" s="85" t="s">
        <v>160</v>
      </c>
      <c r="AL85" s="90" t="s">
        <v>94</v>
      </c>
      <c r="AM85" s="10"/>
    </row>
    <row r="86" spans="1:39" ht="117" customHeight="1">
      <c r="A86" s="80">
        <v>30</v>
      </c>
      <c r="B86" s="80" t="s">
        <v>194</v>
      </c>
      <c r="C86" s="84" t="s">
        <v>34</v>
      </c>
      <c r="D86" s="85"/>
      <c r="E86" s="85"/>
      <c r="F86" s="85"/>
      <c r="G86" s="85"/>
      <c r="H86" s="84" t="s">
        <v>143</v>
      </c>
      <c r="I86" s="85" t="s">
        <v>138</v>
      </c>
      <c r="J86" s="85">
        <f>SUM(Z86:AG86)</f>
        <v>120</v>
      </c>
      <c r="K86" s="191" t="s">
        <v>236</v>
      </c>
      <c r="L86" s="85"/>
      <c r="M86" s="85"/>
      <c r="N86" s="85"/>
      <c r="O86" s="85"/>
      <c r="P86" s="85"/>
      <c r="Q86" s="85"/>
      <c r="R86" s="85"/>
      <c r="S86" s="85"/>
      <c r="T86" s="85"/>
      <c r="U86" s="85"/>
      <c r="V86" s="85"/>
      <c r="W86" s="85"/>
      <c r="X86" s="85"/>
      <c r="Y86" s="85"/>
      <c r="Z86" s="85"/>
      <c r="AA86" s="85"/>
      <c r="AB86" s="85"/>
      <c r="AC86" s="85"/>
      <c r="AD86" s="85">
        <v>60</v>
      </c>
      <c r="AE86" s="85">
        <v>60</v>
      </c>
      <c r="AF86" s="85"/>
      <c r="AG86" s="85"/>
      <c r="AH86" s="85"/>
      <c r="AI86" s="235">
        <f t="shared" si="7"/>
        <v>120</v>
      </c>
      <c r="AJ86" s="210">
        <v>3</v>
      </c>
      <c r="AK86" s="85" t="s">
        <v>160</v>
      </c>
      <c r="AL86" s="89" t="s">
        <v>117</v>
      </c>
      <c r="AM86" s="10"/>
    </row>
    <row r="87" spans="1:39" ht="132" customHeight="1">
      <c r="A87" s="80">
        <f t="shared" si="28"/>
        <v>31</v>
      </c>
      <c r="B87" s="80" t="s">
        <v>194</v>
      </c>
      <c r="C87" s="84" t="s">
        <v>35</v>
      </c>
      <c r="D87" s="85"/>
      <c r="E87" s="85"/>
      <c r="F87" s="85"/>
      <c r="G87" s="85"/>
      <c r="H87" s="84" t="s">
        <v>144</v>
      </c>
      <c r="I87" s="85" t="s">
        <v>138</v>
      </c>
      <c r="J87" s="85">
        <v>120</v>
      </c>
      <c r="K87" s="191" t="s">
        <v>268</v>
      </c>
      <c r="L87" s="85"/>
      <c r="M87" s="85"/>
      <c r="N87" s="85"/>
      <c r="O87" s="85"/>
      <c r="P87" s="85"/>
      <c r="Q87" s="85"/>
      <c r="R87" s="85"/>
      <c r="S87" s="85"/>
      <c r="T87" s="85"/>
      <c r="U87" s="85"/>
      <c r="V87" s="85"/>
      <c r="W87" s="85"/>
      <c r="X87" s="85"/>
      <c r="Y87" s="85"/>
      <c r="Z87" s="85"/>
      <c r="AA87" s="85"/>
      <c r="AB87" s="85"/>
      <c r="AC87" s="85"/>
      <c r="AD87" s="85"/>
      <c r="AE87" s="85"/>
      <c r="AF87" s="85">
        <v>60</v>
      </c>
      <c r="AG87" s="85">
        <v>60</v>
      </c>
      <c r="AH87" s="85"/>
      <c r="AI87" s="235">
        <f t="shared" si="7"/>
        <v>120</v>
      </c>
      <c r="AJ87" s="210">
        <v>3</v>
      </c>
      <c r="AK87" s="85" t="s">
        <v>160</v>
      </c>
      <c r="AL87" s="89" t="s">
        <v>117</v>
      </c>
      <c r="AM87" s="10"/>
    </row>
    <row r="88" spans="1:39" ht="33">
      <c r="A88" s="80">
        <v>32</v>
      </c>
      <c r="B88" s="80" t="s">
        <v>194</v>
      </c>
      <c r="C88" s="84" t="s">
        <v>37</v>
      </c>
      <c r="D88" s="85"/>
      <c r="E88" s="85"/>
      <c r="F88" s="85"/>
      <c r="G88" s="85"/>
      <c r="H88" s="84"/>
      <c r="I88" s="85" t="s">
        <v>138</v>
      </c>
      <c r="J88" s="85">
        <v>70.8</v>
      </c>
      <c r="K88" s="191" t="s">
        <v>236</v>
      </c>
      <c r="L88" s="85"/>
      <c r="M88" s="85"/>
      <c r="N88" s="85"/>
      <c r="O88" s="85"/>
      <c r="P88" s="85"/>
      <c r="Q88" s="85"/>
      <c r="R88" s="85"/>
      <c r="S88" s="85"/>
      <c r="T88" s="85"/>
      <c r="U88" s="85"/>
      <c r="V88" s="85"/>
      <c r="W88" s="85"/>
      <c r="X88" s="85"/>
      <c r="Y88" s="85"/>
      <c r="Z88" s="85"/>
      <c r="AA88" s="85"/>
      <c r="AB88" s="85"/>
      <c r="AC88" s="85"/>
      <c r="AD88" s="85">
        <v>23</v>
      </c>
      <c r="AE88" s="85">
        <v>47.8</v>
      </c>
      <c r="AF88" s="85"/>
      <c r="AG88" s="85"/>
      <c r="AH88" s="85"/>
      <c r="AI88" s="235">
        <f t="shared" si="7"/>
        <v>70.8</v>
      </c>
      <c r="AJ88" s="210">
        <v>3</v>
      </c>
      <c r="AK88" s="85" t="s">
        <v>160</v>
      </c>
      <c r="AL88" s="90"/>
      <c r="AM88" s="10"/>
    </row>
    <row r="89" spans="1:39" ht="32.25" customHeight="1">
      <c r="A89" s="80">
        <f t="shared" si="28"/>
        <v>33</v>
      </c>
      <c r="B89" s="80" t="s">
        <v>194</v>
      </c>
      <c r="C89" s="84" t="s">
        <v>38</v>
      </c>
      <c r="D89" s="85"/>
      <c r="E89" s="85"/>
      <c r="F89" s="85"/>
      <c r="G89" s="85"/>
      <c r="H89" s="84"/>
      <c r="I89" s="85" t="s">
        <v>138</v>
      </c>
      <c r="J89" s="85">
        <v>76.4</v>
      </c>
      <c r="K89" s="191" t="s">
        <v>258</v>
      </c>
      <c r="L89" s="85"/>
      <c r="M89" s="85"/>
      <c r="N89" s="85"/>
      <c r="O89" s="85"/>
      <c r="P89" s="85"/>
      <c r="Q89" s="85"/>
      <c r="R89" s="85"/>
      <c r="S89" s="85"/>
      <c r="T89" s="85"/>
      <c r="U89" s="85"/>
      <c r="V89" s="85"/>
      <c r="W89" s="85"/>
      <c r="X89" s="85"/>
      <c r="Y89" s="85"/>
      <c r="Z89" s="85"/>
      <c r="AA89" s="85"/>
      <c r="AB89" s="85"/>
      <c r="AC89" s="85"/>
      <c r="AD89" s="85">
        <v>6.4</v>
      </c>
      <c r="AE89" s="85">
        <v>10</v>
      </c>
      <c r="AF89" s="85">
        <v>10</v>
      </c>
      <c r="AG89" s="85">
        <v>25</v>
      </c>
      <c r="AH89" s="85">
        <v>25</v>
      </c>
      <c r="AI89" s="235">
        <f t="shared" si="7"/>
        <v>76.4</v>
      </c>
      <c r="AJ89" s="210">
        <v>3</v>
      </c>
      <c r="AK89" s="85" t="s">
        <v>160</v>
      </c>
      <c r="AL89" s="90"/>
      <c r="AM89" s="10"/>
    </row>
    <row r="90" spans="1:39" ht="53.25" customHeight="1">
      <c r="A90" s="80">
        <f t="shared" si="28"/>
        <v>34</v>
      </c>
      <c r="B90" s="80" t="s">
        <v>194</v>
      </c>
      <c r="C90" s="84" t="s">
        <v>39</v>
      </c>
      <c r="D90" s="85"/>
      <c r="E90" s="85"/>
      <c r="F90" s="85"/>
      <c r="G90" s="85"/>
      <c r="H90" s="84"/>
      <c r="I90" s="85" t="s">
        <v>138</v>
      </c>
      <c r="J90" s="85">
        <v>190.1</v>
      </c>
      <c r="K90" s="191" t="s">
        <v>258</v>
      </c>
      <c r="L90" s="85"/>
      <c r="M90" s="85"/>
      <c r="N90" s="85"/>
      <c r="O90" s="85"/>
      <c r="P90" s="85"/>
      <c r="Q90" s="85"/>
      <c r="R90" s="85"/>
      <c r="S90" s="85"/>
      <c r="T90" s="85"/>
      <c r="U90" s="85"/>
      <c r="V90" s="85"/>
      <c r="W90" s="85"/>
      <c r="X90" s="85"/>
      <c r="Y90" s="85"/>
      <c r="Z90" s="85"/>
      <c r="AA90" s="85"/>
      <c r="AB90" s="85"/>
      <c r="AC90" s="85"/>
      <c r="AD90" s="85">
        <v>35.1</v>
      </c>
      <c r="AE90" s="85">
        <v>35</v>
      </c>
      <c r="AF90" s="85">
        <v>40</v>
      </c>
      <c r="AG90" s="85">
        <v>40</v>
      </c>
      <c r="AH90" s="85">
        <v>40</v>
      </c>
      <c r="AI90" s="235">
        <f aca="true" t="shared" si="29" ref="AI90:AI153">AC90+AD90+AE90+AF90+AG90+AH90</f>
        <v>190.1</v>
      </c>
      <c r="AJ90" s="210">
        <v>3</v>
      </c>
      <c r="AK90" s="85" t="s">
        <v>160</v>
      </c>
      <c r="AL90" s="90"/>
      <c r="AM90" s="10"/>
    </row>
    <row r="91" spans="1:39" ht="54" customHeight="1">
      <c r="A91" s="80">
        <f>A90+1</f>
        <v>35</v>
      </c>
      <c r="B91" s="80" t="s">
        <v>194</v>
      </c>
      <c r="C91" s="84" t="s">
        <v>177</v>
      </c>
      <c r="D91" s="85"/>
      <c r="E91" s="85"/>
      <c r="F91" s="85"/>
      <c r="G91" s="85"/>
      <c r="H91" s="84"/>
      <c r="I91" s="85" t="s">
        <v>138</v>
      </c>
      <c r="J91" s="85">
        <f>SUM(AC91:AG91)</f>
        <v>4.7</v>
      </c>
      <c r="K91" s="191">
        <v>2015</v>
      </c>
      <c r="L91" s="85"/>
      <c r="M91" s="85"/>
      <c r="N91" s="85"/>
      <c r="O91" s="85"/>
      <c r="P91" s="85"/>
      <c r="Q91" s="85"/>
      <c r="R91" s="85"/>
      <c r="S91" s="85"/>
      <c r="T91" s="85"/>
      <c r="U91" s="85"/>
      <c r="V91" s="85"/>
      <c r="W91" s="85"/>
      <c r="X91" s="85"/>
      <c r="Y91" s="85"/>
      <c r="Z91" s="102"/>
      <c r="AA91" s="102"/>
      <c r="AB91" s="102"/>
      <c r="AC91" s="85"/>
      <c r="AD91" s="85">
        <v>4.7</v>
      </c>
      <c r="AE91" s="85"/>
      <c r="AF91" s="85"/>
      <c r="AG91" s="85"/>
      <c r="AH91" s="85"/>
      <c r="AI91" s="235">
        <f t="shared" si="29"/>
        <v>4.7</v>
      </c>
      <c r="AJ91" s="210">
        <v>3</v>
      </c>
      <c r="AK91" s="85" t="s">
        <v>160</v>
      </c>
      <c r="AL91" s="90"/>
      <c r="AM91" s="10"/>
    </row>
    <row r="92" spans="1:39" ht="34.5" customHeight="1">
      <c r="A92" s="80">
        <f t="shared" si="28"/>
        <v>36</v>
      </c>
      <c r="B92" s="80" t="s">
        <v>194</v>
      </c>
      <c r="C92" s="84" t="s">
        <v>178</v>
      </c>
      <c r="D92" s="85"/>
      <c r="E92" s="85"/>
      <c r="F92" s="85"/>
      <c r="G92" s="85"/>
      <c r="H92" s="84"/>
      <c r="I92" s="85" t="s">
        <v>138</v>
      </c>
      <c r="J92" s="85">
        <f>SUM(AC92:AG92)</f>
        <v>7.9</v>
      </c>
      <c r="K92" s="191">
        <v>2015</v>
      </c>
      <c r="L92" s="85"/>
      <c r="M92" s="85"/>
      <c r="N92" s="85"/>
      <c r="O92" s="85"/>
      <c r="P92" s="85"/>
      <c r="Q92" s="85"/>
      <c r="R92" s="85"/>
      <c r="S92" s="85"/>
      <c r="T92" s="85"/>
      <c r="U92" s="85"/>
      <c r="V92" s="85"/>
      <c r="W92" s="85"/>
      <c r="X92" s="85"/>
      <c r="Y92" s="85"/>
      <c r="Z92" s="102"/>
      <c r="AA92" s="102"/>
      <c r="AB92" s="102"/>
      <c r="AC92" s="85"/>
      <c r="AD92" s="85">
        <v>7.9</v>
      </c>
      <c r="AE92" s="85"/>
      <c r="AF92" s="85"/>
      <c r="AG92" s="85"/>
      <c r="AH92" s="85"/>
      <c r="AI92" s="235">
        <f t="shared" si="29"/>
        <v>7.9</v>
      </c>
      <c r="AJ92" s="210">
        <v>3</v>
      </c>
      <c r="AK92" s="85" t="s">
        <v>160</v>
      </c>
      <c r="AL92" s="90"/>
      <c r="AM92" s="10"/>
    </row>
    <row r="93" spans="1:39" ht="20.25">
      <c r="A93" s="80">
        <f t="shared" si="28"/>
        <v>37</v>
      </c>
      <c r="B93" s="80" t="s">
        <v>194</v>
      </c>
      <c r="C93" s="84" t="s">
        <v>179</v>
      </c>
      <c r="D93" s="85"/>
      <c r="E93" s="85"/>
      <c r="F93" s="85"/>
      <c r="G93" s="85"/>
      <c r="H93" s="84"/>
      <c r="I93" s="85" t="s">
        <v>138</v>
      </c>
      <c r="J93" s="85">
        <f>SUM(AC93:AG93)</f>
        <v>5.91</v>
      </c>
      <c r="K93" s="191">
        <v>2015</v>
      </c>
      <c r="L93" s="85"/>
      <c r="M93" s="85"/>
      <c r="N93" s="85"/>
      <c r="O93" s="85"/>
      <c r="P93" s="85"/>
      <c r="Q93" s="85"/>
      <c r="R93" s="85"/>
      <c r="S93" s="85"/>
      <c r="T93" s="85"/>
      <c r="U93" s="85"/>
      <c r="V93" s="85"/>
      <c r="W93" s="85"/>
      <c r="X93" s="85"/>
      <c r="Y93" s="85"/>
      <c r="Z93" s="102"/>
      <c r="AA93" s="102"/>
      <c r="AB93" s="102"/>
      <c r="AC93" s="85"/>
      <c r="AD93" s="85">
        <v>5.91</v>
      </c>
      <c r="AE93" s="85"/>
      <c r="AF93" s="85"/>
      <c r="AG93" s="85"/>
      <c r="AH93" s="85"/>
      <c r="AI93" s="235">
        <f t="shared" si="29"/>
        <v>5.91</v>
      </c>
      <c r="AJ93" s="210">
        <v>3</v>
      </c>
      <c r="AK93" s="85" t="s">
        <v>160</v>
      </c>
      <c r="AL93" s="90"/>
      <c r="AM93" s="10"/>
    </row>
    <row r="94" spans="1:39" ht="52.5" customHeight="1">
      <c r="A94" s="80">
        <f t="shared" si="28"/>
        <v>38</v>
      </c>
      <c r="B94" s="80" t="s">
        <v>194</v>
      </c>
      <c r="C94" s="84" t="s">
        <v>180</v>
      </c>
      <c r="D94" s="85"/>
      <c r="E94" s="85"/>
      <c r="F94" s="85"/>
      <c r="G94" s="85"/>
      <c r="H94" s="84"/>
      <c r="I94" s="85" t="s">
        <v>138</v>
      </c>
      <c r="J94" s="85">
        <f>SUM(AC94:AG94)</f>
        <v>15.4</v>
      </c>
      <c r="K94" s="191">
        <v>2015</v>
      </c>
      <c r="L94" s="85"/>
      <c r="M94" s="85"/>
      <c r="N94" s="85"/>
      <c r="O94" s="85"/>
      <c r="P94" s="85"/>
      <c r="Q94" s="85"/>
      <c r="R94" s="85"/>
      <c r="S94" s="85"/>
      <c r="T94" s="85"/>
      <c r="U94" s="85"/>
      <c r="V94" s="85"/>
      <c r="W94" s="85"/>
      <c r="X94" s="85"/>
      <c r="Y94" s="85"/>
      <c r="Z94" s="102"/>
      <c r="AA94" s="102"/>
      <c r="AB94" s="102"/>
      <c r="AC94" s="85"/>
      <c r="AD94" s="85">
        <v>15.4</v>
      </c>
      <c r="AE94" s="85"/>
      <c r="AF94" s="85"/>
      <c r="AG94" s="85"/>
      <c r="AH94" s="85"/>
      <c r="AI94" s="235">
        <f t="shared" si="29"/>
        <v>15.4</v>
      </c>
      <c r="AJ94" s="210">
        <v>3</v>
      </c>
      <c r="AK94" s="85" t="s">
        <v>160</v>
      </c>
      <c r="AL94" s="90"/>
      <c r="AM94" s="10"/>
    </row>
    <row r="95" spans="1:41" s="65" customFormat="1" ht="26.25">
      <c r="A95" s="120" t="s">
        <v>205</v>
      </c>
      <c r="B95" s="120"/>
      <c r="C95" s="121"/>
      <c r="D95" s="121"/>
      <c r="E95" s="121"/>
      <c r="F95" s="121"/>
      <c r="G95" s="121"/>
      <c r="H95" s="121"/>
      <c r="I95" s="121"/>
      <c r="J95" s="121"/>
      <c r="K95" s="187"/>
      <c r="L95" s="122"/>
      <c r="M95" s="122"/>
      <c r="N95" s="122"/>
      <c r="O95" s="122"/>
      <c r="P95" s="122"/>
      <c r="Q95" s="122"/>
      <c r="R95" s="122"/>
      <c r="S95" s="122"/>
      <c r="T95" s="122"/>
      <c r="U95" s="122"/>
      <c r="V95" s="122"/>
      <c r="W95" s="122"/>
      <c r="X95" s="122"/>
      <c r="Y95" s="122"/>
      <c r="Z95" s="121"/>
      <c r="AA95" s="121"/>
      <c r="AB95" s="121"/>
      <c r="AC95" s="121"/>
      <c r="AD95" s="121"/>
      <c r="AE95" s="121"/>
      <c r="AF95" s="121"/>
      <c r="AG95" s="121"/>
      <c r="AH95" s="121"/>
      <c r="AI95" s="235">
        <f t="shared" si="29"/>
        <v>0</v>
      </c>
      <c r="AJ95" s="206"/>
      <c r="AK95" s="121"/>
      <c r="AL95" s="123"/>
      <c r="AM95" s="62"/>
      <c r="AN95" s="64"/>
      <c r="AO95" s="64"/>
    </row>
    <row r="96" spans="1:41" s="99" customFormat="1" ht="21">
      <c r="A96" s="103"/>
      <c r="B96" s="103"/>
      <c r="C96" s="104" t="s">
        <v>198</v>
      </c>
      <c r="D96" s="104">
        <f>D102+D120+D98</f>
        <v>1305.06</v>
      </c>
      <c r="E96" s="104">
        <f>E102+E120+E98</f>
        <v>472.15</v>
      </c>
      <c r="F96" s="104">
        <f>F102+F120+F98</f>
        <v>471.91</v>
      </c>
      <c r="G96" s="104">
        <f>G102+G120+G98</f>
        <v>427.55</v>
      </c>
      <c r="H96" s="104"/>
      <c r="I96" s="104" t="e">
        <f>I102+I120</f>
        <v>#VALUE!</v>
      </c>
      <c r="J96" s="143">
        <f>J98+J102+J120</f>
        <v>9409.28</v>
      </c>
      <c r="K96" s="194">
        <f aca="true" t="shared" si="30" ref="K96:AJ96">K98+K102+K120</f>
        <v>4030</v>
      </c>
      <c r="L96" s="143">
        <f t="shared" si="30"/>
        <v>0.3</v>
      </c>
      <c r="M96" s="143">
        <f t="shared" si="30"/>
        <v>25</v>
      </c>
      <c r="N96" s="143">
        <f t="shared" si="30"/>
        <v>2</v>
      </c>
      <c r="O96" s="143">
        <f t="shared" si="30"/>
        <v>41</v>
      </c>
      <c r="P96" s="143">
        <f t="shared" si="30"/>
        <v>427.15999999999997</v>
      </c>
      <c r="Q96" s="143">
        <f t="shared" si="30"/>
        <v>300.8</v>
      </c>
      <c r="R96" s="143">
        <f t="shared" si="30"/>
        <v>270.55</v>
      </c>
      <c r="S96" s="143">
        <f t="shared" si="30"/>
        <v>53.36</v>
      </c>
      <c r="T96" s="143">
        <f t="shared" si="30"/>
        <v>364.56000000000006</v>
      </c>
      <c r="U96" s="143">
        <f t="shared" si="30"/>
        <v>51.510000000000005</v>
      </c>
      <c r="V96" s="143">
        <f t="shared" si="30"/>
        <v>240.49</v>
      </c>
      <c r="W96" s="143">
        <f t="shared" si="30"/>
        <v>0.48</v>
      </c>
      <c r="X96" s="143">
        <f>X98+X102+X120</f>
        <v>0</v>
      </c>
      <c r="Y96" s="143">
        <f>Y98+Y102+Y120</f>
        <v>0</v>
      </c>
      <c r="Z96" s="143">
        <f t="shared" si="30"/>
        <v>390.23</v>
      </c>
      <c r="AA96" s="143"/>
      <c r="AB96" s="143"/>
      <c r="AC96" s="143">
        <f t="shared" si="30"/>
        <v>1514.35</v>
      </c>
      <c r="AD96" s="143">
        <f t="shared" si="30"/>
        <v>6126.049999999999</v>
      </c>
      <c r="AE96" s="143">
        <f t="shared" si="30"/>
        <v>934.25</v>
      </c>
      <c r="AF96" s="143">
        <f t="shared" si="30"/>
        <v>304.4</v>
      </c>
      <c r="AG96" s="143">
        <f t="shared" si="30"/>
        <v>70</v>
      </c>
      <c r="AH96" s="143">
        <f>AH98+AH102+AH120</f>
        <v>70</v>
      </c>
      <c r="AI96" s="235">
        <f t="shared" si="29"/>
        <v>9019.05</v>
      </c>
      <c r="AJ96" s="213">
        <f t="shared" si="30"/>
        <v>41</v>
      </c>
      <c r="AK96" s="104"/>
      <c r="AL96" s="105"/>
      <c r="AM96" s="97"/>
      <c r="AN96" s="98"/>
      <c r="AO96" s="98"/>
    </row>
    <row r="97" spans="1:41" s="99" customFormat="1" ht="33" customHeight="1">
      <c r="A97" s="128" t="s">
        <v>237</v>
      </c>
      <c r="B97" s="128"/>
      <c r="C97" s="129"/>
      <c r="D97" s="129"/>
      <c r="E97" s="129"/>
      <c r="F97" s="129"/>
      <c r="G97" s="129"/>
      <c r="H97" s="129"/>
      <c r="I97" s="129"/>
      <c r="J97" s="129"/>
      <c r="K97" s="195"/>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235">
        <f t="shared" si="29"/>
        <v>0</v>
      </c>
      <c r="AJ97" s="214"/>
      <c r="AK97" s="129"/>
      <c r="AL97" s="130"/>
      <c r="AM97" s="97"/>
      <c r="AN97" s="98"/>
      <c r="AO97" s="98"/>
    </row>
    <row r="98" spans="1:41" s="99" customFormat="1" ht="21">
      <c r="A98" s="132"/>
      <c r="B98" s="132"/>
      <c r="C98" s="133"/>
      <c r="D98" s="133">
        <v>180</v>
      </c>
      <c r="E98" s="133">
        <v>250</v>
      </c>
      <c r="F98" s="133">
        <v>180</v>
      </c>
      <c r="G98" s="133">
        <v>250</v>
      </c>
      <c r="H98" s="133"/>
      <c r="I98" s="133"/>
      <c r="J98" s="135">
        <f>J99+J100</f>
        <v>6161.09</v>
      </c>
      <c r="K98" s="196">
        <f aca="true" t="shared" si="31" ref="K98:AJ98">K99+K100</f>
        <v>4030</v>
      </c>
      <c r="L98" s="135">
        <f t="shared" si="31"/>
        <v>0</v>
      </c>
      <c r="M98" s="135">
        <f t="shared" si="31"/>
        <v>0</v>
      </c>
      <c r="N98" s="135">
        <f t="shared" si="31"/>
        <v>0</v>
      </c>
      <c r="O98" s="135">
        <f t="shared" si="31"/>
        <v>0</v>
      </c>
      <c r="P98" s="135">
        <f t="shared" si="31"/>
        <v>180</v>
      </c>
      <c r="Q98" s="135">
        <f t="shared" si="31"/>
        <v>250</v>
      </c>
      <c r="R98" s="135">
        <f t="shared" si="31"/>
        <v>0</v>
      </c>
      <c r="S98" s="135">
        <f t="shared" si="31"/>
        <v>0</v>
      </c>
      <c r="T98" s="135">
        <f t="shared" si="31"/>
        <v>0</v>
      </c>
      <c r="U98" s="135">
        <f t="shared" si="31"/>
        <v>0</v>
      </c>
      <c r="V98" s="135">
        <f t="shared" si="31"/>
        <v>0</v>
      </c>
      <c r="W98" s="135">
        <f t="shared" si="31"/>
        <v>0</v>
      </c>
      <c r="X98" s="135">
        <f>X99+X100</f>
        <v>0</v>
      </c>
      <c r="Y98" s="135">
        <f>Y99+Y100</f>
        <v>0</v>
      </c>
      <c r="Z98" s="135">
        <f t="shared" si="31"/>
        <v>150.23</v>
      </c>
      <c r="AA98" s="135"/>
      <c r="AB98" s="135"/>
      <c r="AC98" s="135">
        <f t="shared" si="31"/>
        <v>1128.75</v>
      </c>
      <c r="AD98" s="135">
        <f t="shared" si="31"/>
        <v>4882.11</v>
      </c>
      <c r="AE98" s="135">
        <f t="shared" si="31"/>
        <v>0</v>
      </c>
      <c r="AF98" s="135">
        <f t="shared" si="31"/>
        <v>0</v>
      </c>
      <c r="AG98" s="135">
        <f t="shared" si="31"/>
        <v>0</v>
      </c>
      <c r="AH98" s="135">
        <f>AH99+AH100</f>
        <v>0</v>
      </c>
      <c r="AI98" s="235">
        <f t="shared" si="29"/>
        <v>6010.86</v>
      </c>
      <c r="AJ98" s="215">
        <f t="shared" si="31"/>
        <v>0</v>
      </c>
      <c r="AK98" s="133"/>
      <c r="AL98" s="134"/>
      <c r="AM98" s="97"/>
      <c r="AN98" s="98"/>
      <c r="AO98" s="98"/>
    </row>
    <row r="99" spans="1:41" s="99" customFormat="1" ht="67.5" customHeight="1">
      <c r="A99" s="128">
        <v>1</v>
      </c>
      <c r="B99" s="128"/>
      <c r="C99" s="84" t="s">
        <v>238</v>
      </c>
      <c r="D99" s="85">
        <v>180</v>
      </c>
      <c r="E99" s="85">
        <v>250</v>
      </c>
      <c r="F99" s="85">
        <v>180</v>
      </c>
      <c r="G99" s="85">
        <v>250</v>
      </c>
      <c r="H99" s="90" t="s">
        <v>240</v>
      </c>
      <c r="I99" s="84"/>
      <c r="J99" s="131">
        <v>6145.09</v>
      </c>
      <c r="K99" s="197">
        <v>2015</v>
      </c>
      <c r="L99" s="84"/>
      <c r="M99" s="84"/>
      <c r="N99" s="84"/>
      <c r="O99" s="84"/>
      <c r="P99" s="84">
        <v>180</v>
      </c>
      <c r="Q99" s="84">
        <v>250</v>
      </c>
      <c r="R99" s="84"/>
      <c r="S99" s="84"/>
      <c r="T99" s="84"/>
      <c r="U99" s="84"/>
      <c r="V99" s="84"/>
      <c r="W99" s="84"/>
      <c r="X99" s="84"/>
      <c r="Y99" s="84"/>
      <c r="Z99" s="84">
        <v>150.23</v>
      </c>
      <c r="AA99" s="84"/>
      <c r="AB99" s="84"/>
      <c r="AC99" s="131">
        <v>1112.75</v>
      </c>
      <c r="AD99" s="131">
        <v>4882.11</v>
      </c>
      <c r="AE99" s="84"/>
      <c r="AF99" s="84"/>
      <c r="AG99" s="84"/>
      <c r="AH99" s="84"/>
      <c r="AI99" s="235">
        <f t="shared" si="29"/>
        <v>5994.86</v>
      </c>
      <c r="AJ99" s="216"/>
      <c r="AK99" s="84" t="s">
        <v>250</v>
      </c>
      <c r="AL99" s="84"/>
      <c r="AM99" s="97"/>
      <c r="AN99" s="98"/>
      <c r="AO99" s="98"/>
    </row>
    <row r="100" spans="1:41" s="99" customFormat="1" ht="51" customHeight="1">
      <c r="A100" s="128">
        <v>2</v>
      </c>
      <c r="B100" s="128"/>
      <c r="C100" s="84" t="s">
        <v>239</v>
      </c>
      <c r="D100" s="85"/>
      <c r="E100" s="85"/>
      <c r="F100" s="85"/>
      <c r="G100" s="85"/>
      <c r="H100" s="84" t="s">
        <v>241</v>
      </c>
      <c r="I100" s="84"/>
      <c r="J100" s="84">
        <v>16</v>
      </c>
      <c r="K100" s="197">
        <v>2015</v>
      </c>
      <c r="L100" s="84"/>
      <c r="M100" s="84"/>
      <c r="N100" s="84"/>
      <c r="O100" s="84"/>
      <c r="P100" s="84"/>
      <c r="Q100" s="84"/>
      <c r="R100" s="84"/>
      <c r="S100" s="84"/>
      <c r="T100" s="84"/>
      <c r="U100" s="84"/>
      <c r="V100" s="84"/>
      <c r="W100" s="84"/>
      <c r="X100" s="84"/>
      <c r="Y100" s="84"/>
      <c r="Z100" s="84"/>
      <c r="AA100" s="84"/>
      <c r="AB100" s="84"/>
      <c r="AC100" s="84">
        <v>16</v>
      </c>
      <c r="AD100" s="84"/>
      <c r="AE100" s="84"/>
      <c r="AF100" s="84"/>
      <c r="AG100" s="84"/>
      <c r="AH100" s="84"/>
      <c r="AI100" s="235">
        <f t="shared" si="29"/>
        <v>16</v>
      </c>
      <c r="AJ100" s="216"/>
      <c r="AK100" s="84"/>
      <c r="AL100" s="84"/>
      <c r="AM100" s="97"/>
      <c r="AN100" s="98"/>
      <c r="AO100" s="98"/>
    </row>
    <row r="101" spans="1:97" s="30" customFormat="1" ht="27.75" customHeight="1">
      <c r="A101" s="66" t="s">
        <v>242</v>
      </c>
      <c r="B101" s="31"/>
      <c r="C101" s="32"/>
      <c r="D101" s="144"/>
      <c r="E101" s="144"/>
      <c r="F101" s="144"/>
      <c r="G101" s="144"/>
      <c r="H101" s="32"/>
      <c r="I101" s="78"/>
      <c r="J101" s="78"/>
      <c r="K101" s="169"/>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235">
        <f t="shared" si="29"/>
        <v>0</v>
      </c>
      <c r="AJ101" s="170"/>
      <c r="AK101" s="78"/>
      <c r="AL101" s="33"/>
      <c r="AM101" s="10"/>
      <c r="AN101" s="2"/>
      <c r="AO101" s="2"/>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row>
    <row r="102" spans="1:97" s="30" customFormat="1" ht="20.25" customHeight="1">
      <c r="A102" s="106"/>
      <c r="B102" s="106"/>
      <c r="C102" s="107"/>
      <c r="D102" s="108">
        <f>D103+D104+D105+D106+D107+D108+D109+D110+D111+D112+D113+D114+D115+D116+D117+D118</f>
        <v>112.5</v>
      </c>
      <c r="E102" s="108">
        <f aca="true" t="shared" si="32" ref="E102:AJ102">E103+E104+E105+E106+E107+E108+E109+E110+E111+E112+E113+E114+E115+E116+E117+E118</f>
        <v>202</v>
      </c>
      <c r="F102" s="108">
        <f t="shared" si="32"/>
        <v>112.5</v>
      </c>
      <c r="G102" s="108">
        <f t="shared" si="32"/>
        <v>157.4</v>
      </c>
      <c r="H102" s="108"/>
      <c r="I102" s="108" t="e">
        <f t="shared" si="32"/>
        <v>#VALUE!</v>
      </c>
      <c r="J102" s="108">
        <f>J103+J104+J105+J106+J107+J108+J109+J110+J111+J112+J113+J114+J115+J116+J117+J118</f>
        <v>1997.7000000000003</v>
      </c>
      <c r="K102" s="198"/>
      <c r="L102" s="108">
        <f t="shared" si="32"/>
        <v>0.3</v>
      </c>
      <c r="M102" s="108">
        <f t="shared" si="32"/>
        <v>25</v>
      </c>
      <c r="N102" s="108">
        <f t="shared" si="32"/>
        <v>2</v>
      </c>
      <c r="O102" s="108">
        <f t="shared" si="32"/>
        <v>41</v>
      </c>
      <c r="P102" s="108">
        <f t="shared" si="32"/>
        <v>100.2</v>
      </c>
      <c r="Q102" s="108">
        <f t="shared" si="32"/>
        <v>50</v>
      </c>
      <c r="R102" s="108">
        <f t="shared" si="32"/>
        <v>10</v>
      </c>
      <c r="S102" s="108">
        <f t="shared" si="32"/>
        <v>50</v>
      </c>
      <c r="T102" s="108">
        <f t="shared" si="32"/>
        <v>0</v>
      </c>
      <c r="U102" s="108">
        <f t="shared" si="32"/>
        <v>36</v>
      </c>
      <c r="V102" s="108">
        <f t="shared" si="32"/>
        <v>0</v>
      </c>
      <c r="W102" s="108">
        <f t="shared" si="32"/>
        <v>0</v>
      </c>
      <c r="X102" s="108">
        <f>X103+X104+X105+X106+X107+X108+X109+X110+X111+X112+X113+X114+X115+X116+X117+X118</f>
        <v>0</v>
      </c>
      <c r="Y102" s="108">
        <f>Y103+Y104+Y105+Y106+Y107+Y108+Y109+Y110+Y111+Y112+Y113+Y114+Y115+Y116+Y117+Y118</f>
        <v>0</v>
      </c>
      <c r="Z102" s="108">
        <f t="shared" si="32"/>
        <v>240</v>
      </c>
      <c r="AA102" s="108"/>
      <c r="AB102" s="108"/>
      <c r="AC102" s="108">
        <f t="shared" si="32"/>
        <v>232.75</v>
      </c>
      <c r="AD102" s="108">
        <f t="shared" si="32"/>
        <v>1031.1499999999999</v>
      </c>
      <c r="AE102" s="108">
        <f t="shared" si="32"/>
        <v>454.29999999999995</v>
      </c>
      <c r="AF102" s="108">
        <f t="shared" si="32"/>
        <v>39.5</v>
      </c>
      <c r="AG102" s="108">
        <f t="shared" si="32"/>
        <v>0</v>
      </c>
      <c r="AH102" s="108">
        <f>AH103+AH104+AH105+AH106+AH107+AH108+AH109+AH110+AH111+AH112+AH113+AH114+AH115+AH116+AH117+AH118</f>
        <v>0</v>
      </c>
      <c r="AI102" s="235">
        <f>AC102+AD102+AE102+AF102+AG102+AH102</f>
        <v>1757.6999999999998</v>
      </c>
      <c r="AJ102" s="217">
        <f t="shared" si="32"/>
        <v>41</v>
      </c>
      <c r="AK102" s="108"/>
      <c r="AL102" s="109"/>
      <c r="AM102" s="10"/>
      <c r="AN102" s="2"/>
      <c r="AO102" s="2"/>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row>
    <row r="103" spans="1:38" ht="66">
      <c r="A103" s="80">
        <v>1</v>
      </c>
      <c r="B103" s="85" t="s">
        <v>139</v>
      </c>
      <c r="C103" s="9" t="s">
        <v>3</v>
      </c>
      <c r="D103" s="87">
        <v>0.3</v>
      </c>
      <c r="E103" s="87">
        <v>50</v>
      </c>
      <c r="F103" s="87">
        <v>0.3</v>
      </c>
      <c r="G103" s="87">
        <v>50</v>
      </c>
      <c r="H103" s="84" t="s">
        <v>99</v>
      </c>
      <c r="I103" s="85" t="s">
        <v>138</v>
      </c>
      <c r="J103" s="167">
        <f aca="true" t="shared" si="33" ref="J103:J118">SUM(Z103:AG103)</f>
        <v>470</v>
      </c>
      <c r="K103" s="191" t="s">
        <v>19</v>
      </c>
      <c r="L103" s="85">
        <v>0.3</v>
      </c>
      <c r="M103" s="85">
        <v>25</v>
      </c>
      <c r="N103" s="85"/>
      <c r="O103" s="85">
        <v>25</v>
      </c>
      <c r="P103" s="85"/>
      <c r="Q103" s="85"/>
      <c r="R103" s="85"/>
      <c r="S103" s="85"/>
      <c r="T103" s="85"/>
      <c r="U103" s="85"/>
      <c r="V103" s="85"/>
      <c r="W103" s="85"/>
      <c r="X103" s="85"/>
      <c r="Y103" s="85"/>
      <c r="Z103" s="85">
        <v>240</v>
      </c>
      <c r="AA103" s="85"/>
      <c r="AB103" s="85"/>
      <c r="AC103" s="85">
        <v>230</v>
      </c>
      <c r="AD103" s="85"/>
      <c r="AE103" s="85"/>
      <c r="AF103" s="85"/>
      <c r="AG103" s="85"/>
      <c r="AH103" s="85"/>
      <c r="AI103" s="235">
        <f t="shared" si="29"/>
        <v>230</v>
      </c>
      <c r="AJ103" s="210">
        <v>2</v>
      </c>
      <c r="AK103" s="85" t="s">
        <v>160</v>
      </c>
      <c r="AL103" s="90" t="s">
        <v>105</v>
      </c>
    </row>
    <row r="104" spans="1:38" ht="82.5">
      <c r="A104" s="256">
        <v>2</v>
      </c>
      <c r="B104" s="256" t="s">
        <v>162</v>
      </c>
      <c r="C104" s="259" t="s">
        <v>142</v>
      </c>
      <c r="D104" s="87"/>
      <c r="E104" s="87">
        <v>50</v>
      </c>
      <c r="F104" s="87"/>
      <c r="G104" s="87">
        <v>50</v>
      </c>
      <c r="H104" s="90" t="s">
        <v>163</v>
      </c>
      <c r="I104" s="85" t="s">
        <v>138</v>
      </c>
      <c r="J104" s="85">
        <f t="shared" si="33"/>
        <v>578.9</v>
      </c>
      <c r="K104" s="191" t="s">
        <v>236</v>
      </c>
      <c r="L104" s="85"/>
      <c r="M104" s="85"/>
      <c r="N104" s="85"/>
      <c r="O104" s="85"/>
      <c r="P104" s="85"/>
      <c r="Q104" s="85">
        <v>25</v>
      </c>
      <c r="R104" s="85"/>
      <c r="S104" s="85">
        <v>25</v>
      </c>
      <c r="T104" s="85"/>
      <c r="U104" s="85"/>
      <c r="V104" s="85"/>
      <c r="W104" s="85"/>
      <c r="X104" s="85"/>
      <c r="Y104" s="85"/>
      <c r="Z104" s="85"/>
      <c r="AA104" s="85"/>
      <c r="AB104" s="85"/>
      <c r="AC104" s="85"/>
      <c r="AD104" s="85">
        <v>350</v>
      </c>
      <c r="AE104" s="85">
        <v>228.9</v>
      </c>
      <c r="AF104" s="85"/>
      <c r="AG104" s="85"/>
      <c r="AH104" s="85"/>
      <c r="AI104" s="235">
        <f t="shared" si="29"/>
        <v>578.9</v>
      </c>
      <c r="AJ104" s="210">
        <v>2</v>
      </c>
      <c r="AK104" s="85" t="s">
        <v>160</v>
      </c>
      <c r="AL104" s="89" t="s">
        <v>4</v>
      </c>
    </row>
    <row r="105" spans="1:38" ht="33">
      <c r="A105" s="257"/>
      <c r="B105" s="257"/>
      <c r="C105" s="260"/>
      <c r="D105" s="87">
        <v>25</v>
      </c>
      <c r="E105" s="87"/>
      <c r="F105" s="87">
        <v>25</v>
      </c>
      <c r="G105" s="87"/>
      <c r="H105" s="90" t="s">
        <v>164</v>
      </c>
      <c r="I105" s="85" t="s">
        <v>138</v>
      </c>
      <c r="J105" s="85">
        <f t="shared" si="33"/>
        <v>46.9</v>
      </c>
      <c r="K105" s="191">
        <v>2015</v>
      </c>
      <c r="L105" s="85"/>
      <c r="M105" s="85"/>
      <c r="N105" s="85"/>
      <c r="O105" s="85"/>
      <c r="P105" s="85">
        <v>25</v>
      </c>
      <c r="Q105" s="85"/>
      <c r="R105" s="85"/>
      <c r="S105" s="85"/>
      <c r="T105" s="85"/>
      <c r="U105" s="85"/>
      <c r="V105" s="85"/>
      <c r="W105" s="85"/>
      <c r="X105" s="85"/>
      <c r="Y105" s="85"/>
      <c r="Z105" s="85"/>
      <c r="AA105" s="85"/>
      <c r="AB105" s="85"/>
      <c r="AC105" s="85"/>
      <c r="AD105" s="85">
        <v>46.9</v>
      </c>
      <c r="AE105" s="85"/>
      <c r="AF105" s="85"/>
      <c r="AG105" s="85"/>
      <c r="AH105" s="85"/>
      <c r="AI105" s="235">
        <f t="shared" si="29"/>
        <v>46.9</v>
      </c>
      <c r="AJ105" s="210">
        <v>2</v>
      </c>
      <c r="AK105" s="85" t="s">
        <v>160</v>
      </c>
      <c r="AL105" s="89"/>
    </row>
    <row r="106" spans="1:38" ht="33">
      <c r="A106" s="257"/>
      <c r="B106" s="257"/>
      <c r="C106" s="260"/>
      <c r="D106" s="87">
        <v>35</v>
      </c>
      <c r="E106" s="87"/>
      <c r="F106" s="87">
        <v>35</v>
      </c>
      <c r="G106" s="87"/>
      <c r="H106" s="90" t="s">
        <v>165</v>
      </c>
      <c r="I106" s="85" t="s">
        <v>138</v>
      </c>
      <c r="J106" s="85">
        <f t="shared" si="33"/>
        <v>65.7</v>
      </c>
      <c r="K106" s="191">
        <v>2015</v>
      </c>
      <c r="L106" s="85"/>
      <c r="M106" s="85"/>
      <c r="N106" s="85"/>
      <c r="O106" s="85"/>
      <c r="P106" s="85">
        <v>35</v>
      </c>
      <c r="Q106" s="85"/>
      <c r="R106" s="85"/>
      <c r="S106" s="85"/>
      <c r="T106" s="85"/>
      <c r="U106" s="85"/>
      <c r="V106" s="85"/>
      <c r="W106" s="85"/>
      <c r="X106" s="85"/>
      <c r="Y106" s="85"/>
      <c r="Z106" s="85"/>
      <c r="AA106" s="85"/>
      <c r="AB106" s="85"/>
      <c r="AC106" s="85"/>
      <c r="AD106" s="85">
        <v>65.7</v>
      </c>
      <c r="AE106" s="85"/>
      <c r="AF106" s="85"/>
      <c r="AG106" s="85"/>
      <c r="AH106" s="85"/>
      <c r="AI106" s="235">
        <f t="shared" si="29"/>
        <v>65.7</v>
      </c>
      <c r="AJ106" s="210">
        <v>2</v>
      </c>
      <c r="AK106" s="85" t="s">
        <v>160</v>
      </c>
      <c r="AL106" s="89"/>
    </row>
    <row r="107" spans="1:39" ht="82.5">
      <c r="A107" s="257"/>
      <c r="B107" s="257"/>
      <c r="C107" s="260"/>
      <c r="D107" s="87">
        <v>15</v>
      </c>
      <c r="E107" s="87"/>
      <c r="F107" s="87">
        <v>15</v>
      </c>
      <c r="G107" s="87"/>
      <c r="H107" s="84" t="s">
        <v>82</v>
      </c>
      <c r="I107" s="85" t="s">
        <v>138</v>
      </c>
      <c r="J107" s="85">
        <f t="shared" si="33"/>
        <v>30</v>
      </c>
      <c r="K107" s="191" t="s">
        <v>236</v>
      </c>
      <c r="L107" s="85"/>
      <c r="M107" s="85"/>
      <c r="N107" s="85"/>
      <c r="O107" s="85"/>
      <c r="P107" s="85">
        <v>5</v>
      </c>
      <c r="Q107" s="85"/>
      <c r="R107" s="85">
        <v>10</v>
      </c>
      <c r="S107" s="85"/>
      <c r="T107" s="85"/>
      <c r="U107" s="85"/>
      <c r="V107" s="85"/>
      <c r="W107" s="85"/>
      <c r="X107" s="85"/>
      <c r="Y107" s="85"/>
      <c r="Z107" s="85"/>
      <c r="AA107" s="85"/>
      <c r="AB107" s="85"/>
      <c r="AC107" s="85"/>
      <c r="AD107" s="85">
        <v>6</v>
      </c>
      <c r="AE107" s="85">
        <v>24</v>
      </c>
      <c r="AF107" s="85"/>
      <c r="AG107" s="85"/>
      <c r="AH107" s="85"/>
      <c r="AI107" s="235">
        <f t="shared" si="29"/>
        <v>30</v>
      </c>
      <c r="AJ107" s="210">
        <v>2</v>
      </c>
      <c r="AK107" s="85" t="s">
        <v>160</v>
      </c>
      <c r="AL107" s="89" t="s">
        <v>4</v>
      </c>
      <c r="AM107" s="10"/>
    </row>
    <row r="108" spans="1:39" ht="82.5">
      <c r="A108" s="258"/>
      <c r="B108" s="258"/>
      <c r="C108" s="261"/>
      <c r="D108" s="87">
        <v>30</v>
      </c>
      <c r="E108" s="87"/>
      <c r="F108" s="87">
        <v>30</v>
      </c>
      <c r="G108" s="87"/>
      <c r="H108" s="84" t="s">
        <v>81</v>
      </c>
      <c r="I108" s="85" t="s">
        <v>138</v>
      </c>
      <c r="J108" s="85">
        <f t="shared" si="33"/>
        <v>21</v>
      </c>
      <c r="K108" s="191">
        <v>2015</v>
      </c>
      <c r="L108" s="85"/>
      <c r="M108" s="85"/>
      <c r="N108" s="85"/>
      <c r="O108" s="85"/>
      <c r="P108" s="85">
        <v>30</v>
      </c>
      <c r="Q108" s="85"/>
      <c r="R108" s="85"/>
      <c r="S108" s="85"/>
      <c r="T108" s="85"/>
      <c r="U108" s="85"/>
      <c r="V108" s="85"/>
      <c r="W108" s="85"/>
      <c r="X108" s="85"/>
      <c r="Y108" s="85"/>
      <c r="Z108" s="85"/>
      <c r="AA108" s="85"/>
      <c r="AB108" s="85"/>
      <c r="AC108" s="85"/>
      <c r="AD108" s="85">
        <v>21</v>
      </c>
      <c r="AE108" s="85"/>
      <c r="AF108" s="85"/>
      <c r="AG108" s="85"/>
      <c r="AH108" s="85"/>
      <c r="AI108" s="235">
        <f t="shared" si="29"/>
        <v>21</v>
      </c>
      <c r="AJ108" s="210">
        <v>2</v>
      </c>
      <c r="AK108" s="85" t="s">
        <v>160</v>
      </c>
      <c r="AL108" s="89" t="s">
        <v>4</v>
      </c>
      <c r="AM108" s="10"/>
    </row>
    <row r="109" spans="1:39" ht="116.25" customHeight="1">
      <c r="A109" s="80">
        <v>3</v>
      </c>
      <c r="B109" s="85" t="s">
        <v>139</v>
      </c>
      <c r="C109" s="9" t="s">
        <v>5</v>
      </c>
      <c r="D109" s="87">
        <v>2</v>
      </c>
      <c r="E109" s="87">
        <v>32</v>
      </c>
      <c r="F109" s="87">
        <v>2</v>
      </c>
      <c r="G109" s="87">
        <v>32</v>
      </c>
      <c r="H109" s="88" t="s">
        <v>98</v>
      </c>
      <c r="I109" s="85" t="s">
        <v>138</v>
      </c>
      <c r="J109" s="85">
        <f t="shared" si="33"/>
        <v>340</v>
      </c>
      <c r="K109" s="191" t="s">
        <v>236</v>
      </c>
      <c r="L109" s="85"/>
      <c r="M109" s="85"/>
      <c r="N109" s="85">
        <v>2</v>
      </c>
      <c r="O109" s="85">
        <v>16</v>
      </c>
      <c r="P109" s="85"/>
      <c r="Q109" s="85"/>
      <c r="R109" s="85"/>
      <c r="S109" s="85"/>
      <c r="T109" s="85"/>
      <c r="U109" s="85">
        <v>16</v>
      </c>
      <c r="V109" s="85"/>
      <c r="W109" s="85"/>
      <c r="X109" s="85"/>
      <c r="Y109" s="85"/>
      <c r="Z109" s="85"/>
      <c r="AA109" s="85"/>
      <c r="AB109" s="85"/>
      <c r="AC109" s="85"/>
      <c r="AD109" s="85">
        <v>200</v>
      </c>
      <c r="AE109" s="85">
        <v>140</v>
      </c>
      <c r="AF109" s="85"/>
      <c r="AG109" s="85"/>
      <c r="AH109" s="85"/>
      <c r="AI109" s="235">
        <f t="shared" si="29"/>
        <v>340</v>
      </c>
      <c r="AJ109" s="210">
        <v>2</v>
      </c>
      <c r="AK109" s="85" t="s">
        <v>160</v>
      </c>
      <c r="AL109" s="90" t="s">
        <v>106</v>
      </c>
      <c r="AM109" s="10"/>
    </row>
    <row r="110" spans="1:39" ht="67.5" customHeight="1">
      <c r="A110" s="80">
        <v>4</v>
      </c>
      <c r="B110" s="80" t="s">
        <v>194</v>
      </c>
      <c r="C110" s="84" t="s">
        <v>33</v>
      </c>
      <c r="D110" s="85"/>
      <c r="E110" s="85">
        <v>20</v>
      </c>
      <c r="F110" s="85"/>
      <c r="G110" s="85">
        <v>7.4</v>
      </c>
      <c r="H110" s="84" t="s">
        <v>54</v>
      </c>
      <c r="I110" s="85" t="s">
        <v>138</v>
      </c>
      <c r="J110" s="85">
        <f t="shared" si="33"/>
        <v>39.5</v>
      </c>
      <c r="K110" s="191">
        <v>2017</v>
      </c>
      <c r="L110" s="85"/>
      <c r="M110" s="85"/>
      <c r="N110" s="85"/>
      <c r="O110" s="85"/>
      <c r="P110" s="85"/>
      <c r="Q110" s="85"/>
      <c r="R110" s="85"/>
      <c r="S110" s="85"/>
      <c r="T110" s="85"/>
      <c r="U110" s="85">
        <v>20</v>
      </c>
      <c r="V110" s="85"/>
      <c r="W110" s="85"/>
      <c r="X110" s="85"/>
      <c r="Y110" s="85"/>
      <c r="Z110" s="85"/>
      <c r="AA110" s="85"/>
      <c r="AB110" s="85"/>
      <c r="AC110" s="85"/>
      <c r="AD110" s="85"/>
      <c r="AE110" s="85"/>
      <c r="AF110" s="85">
        <v>39.5</v>
      </c>
      <c r="AG110" s="85"/>
      <c r="AH110" s="85"/>
      <c r="AI110" s="235">
        <f t="shared" si="29"/>
        <v>39.5</v>
      </c>
      <c r="AJ110" s="210">
        <v>3</v>
      </c>
      <c r="AK110" s="85" t="s">
        <v>160</v>
      </c>
      <c r="AL110" s="90" t="s">
        <v>116</v>
      </c>
      <c r="AM110" s="10"/>
    </row>
    <row r="111" spans="1:39" ht="115.5" customHeight="1">
      <c r="A111" s="80">
        <v>5</v>
      </c>
      <c r="B111" s="80" t="s">
        <v>194</v>
      </c>
      <c r="C111" s="84" t="s">
        <v>18</v>
      </c>
      <c r="D111" s="85"/>
      <c r="E111" s="85"/>
      <c r="F111" s="85"/>
      <c r="G111" s="85"/>
      <c r="H111" s="91" t="s">
        <v>95</v>
      </c>
      <c r="I111" s="85" t="s">
        <v>138</v>
      </c>
      <c r="J111" s="85">
        <f t="shared" si="33"/>
        <v>58.5</v>
      </c>
      <c r="K111" s="191">
        <v>2015</v>
      </c>
      <c r="L111" s="85"/>
      <c r="M111" s="85"/>
      <c r="N111" s="85"/>
      <c r="O111" s="85"/>
      <c r="P111" s="85"/>
      <c r="Q111" s="85"/>
      <c r="R111" s="85"/>
      <c r="S111" s="85"/>
      <c r="T111" s="85"/>
      <c r="U111" s="85"/>
      <c r="V111" s="85"/>
      <c r="W111" s="85"/>
      <c r="X111" s="85"/>
      <c r="Y111" s="85"/>
      <c r="Z111" s="85"/>
      <c r="AA111" s="85"/>
      <c r="AB111" s="85"/>
      <c r="AC111" s="85"/>
      <c r="AD111" s="85">
        <v>58.5</v>
      </c>
      <c r="AE111" s="85"/>
      <c r="AF111" s="85"/>
      <c r="AG111" s="85"/>
      <c r="AH111" s="85"/>
      <c r="AI111" s="235">
        <f t="shared" si="29"/>
        <v>58.5</v>
      </c>
      <c r="AJ111" s="210">
        <v>3</v>
      </c>
      <c r="AK111" s="85" t="s">
        <v>160</v>
      </c>
      <c r="AL111" s="91" t="s">
        <v>110</v>
      </c>
      <c r="AM111" s="10"/>
    </row>
    <row r="112" spans="1:38" ht="198">
      <c r="A112" s="80">
        <v>6</v>
      </c>
      <c r="B112" s="80" t="s">
        <v>194</v>
      </c>
      <c r="C112" s="84" t="s">
        <v>20</v>
      </c>
      <c r="D112" s="85"/>
      <c r="E112" s="85"/>
      <c r="F112" s="85"/>
      <c r="G112" s="85"/>
      <c r="H112" s="101" t="s">
        <v>171</v>
      </c>
      <c r="I112" s="85" t="s">
        <v>138</v>
      </c>
      <c r="J112" s="85">
        <f t="shared" si="33"/>
        <v>51.7</v>
      </c>
      <c r="K112" s="191">
        <v>2015</v>
      </c>
      <c r="L112" s="85"/>
      <c r="M112" s="85"/>
      <c r="N112" s="85"/>
      <c r="O112" s="85"/>
      <c r="P112" s="85"/>
      <c r="Q112" s="85"/>
      <c r="R112" s="85"/>
      <c r="S112" s="85"/>
      <c r="T112" s="85"/>
      <c r="U112" s="85"/>
      <c r="V112" s="85"/>
      <c r="W112" s="85"/>
      <c r="X112" s="85"/>
      <c r="Y112" s="85"/>
      <c r="Z112" s="85"/>
      <c r="AA112" s="85"/>
      <c r="AB112" s="85"/>
      <c r="AC112" s="85"/>
      <c r="AD112" s="85">
        <v>51.7</v>
      </c>
      <c r="AE112" s="85"/>
      <c r="AF112" s="85"/>
      <c r="AG112" s="85"/>
      <c r="AH112" s="85"/>
      <c r="AI112" s="235">
        <f t="shared" si="29"/>
        <v>51.7</v>
      </c>
      <c r="AJ112" s="210">
        <v>3</v>
      </c>
      <c r="AK112" s="85" t="s">
        <v>160</v>
      </c>
      <c r="AL112" s="90" t="s">
        <v>21</v>
      </c>
    </row>
    <row r="113" spans="1:38" ht="115.5">
      <c r="A113" s="80">
        <f>A112+1</f>
        <v>7</v>
      </c>
      <c r="B113" s="80" t="s">
        <v>194</v>
      </c>
      <c r="C113" s="84" t="s">
        <v>96</v>
      </c>
      <c r="D113" s="85"/>
      <c r="E113" s="85">
        <v>50</v>
      </c>
      <c r="F113" s="85"/>
      <c r="G113" s="85">
        <v>18</v>
      </c>
      <c r="H113" s="84" t="s">
        <v>172</v>
      </c>
      <c r="I113" s="85" t="s">
        <v>138</v>
      </c>
      <c r="J113" s="85">
        <f t="shared" si="33"/>
        <v>114.8</v>
      </c>
      <c r="K113" s="191" t="s">
        <v>236</v>
      </c>
      <c r="L113" s="85"/>
      <c r="M113" s="85"/>
      <c r="N113" s="85"/>
      <c r="O113" s="85"/>
      <c r="P113" s="85"/>
      <c r="Q113" s="85">
        <v>25</v>
      </c>
      <c r="R113" s="85"/>
      <c r="S113" s="85">
        <v>25</v>
      </c>
      <c r="T113" s="85"/>
      <c r="U113" s="85"/>
      <c r="V113" s="85"/>
      <c r="W113" s="85"/>
      <c r="X113" s="85"/>
      <c r="Y113" s="85"/>
      <c r="Z113" s="85"/>
      <c r="AA113" s="85"/>
      <c r="AB113" s="85"/>
      <c r="AC113" s="85"/>
      <c r="AD113" s="85">
        <v>64.8</v>
      </c>
      <c r="AE113" s="85">
        <v>50</v>
      </c>
      <c r="AF113" s="85"/>
      <c r="AG113" s="85"/>
      <c r="AH113" s="85"/>
      <c r="AI113" s="235">
        <f t="shared" si="29"/>
        <v>114.8</v>
      </c>
      <c r="AJ113" s="210">
        <v>3</v>
      </c>
      <c r="AK113" s="85" t="s">
        <v>160</v>
      </c>
      <c r="AL113" s="90" t="s">
        <v>118</v>
      </c>
    </row>
    <row r="114" spans="1:38" ht="49.5">
      <c r="A114" s="80">
        <f>A113+1</f>
        <v>8</v>
      </c>
      <c r="B114" s="80" t="s">
        <v>194</v>
      </c>
      <c r="C114" s="84" t="s">
        <v>22</v>
      </c>
      <c r="D114" s="85"/>
      <c r="E114" s="85"/>
      <c r="F114" s="85"/>
      <c r="G114" s="85"/>
      <c r="H114" s="101" t="s">
        <v>231</v>
      </c>
      <c r="I114" s="85" t="s">
        <v>138</v>
      </c>
      <c r="J114" s="85">
        <f t="shared" si="33"/>
        <v>31.4</v>
      </c>
      <c r="K114" s="191" t="s">
        <v>236</v>
      </c>
      <c r="L114" s="85"/>
      <c r="M114" s="85"/>
      <c r="N114" s="85"/>
      <c r="O114" s="85"/>
      <c r="P114" s="85"/>
      <c r="Q114" s="85"/>
      <c r="R114" s="85"/>
      <c r="S114" s="85"/>
      <c r="T114" s="85"/>
      <c r="U114" s="85"/>
      <c r="V114" s="85"/>
      <c r="W114" s="85"/>
      <c r="X114" s="85"/>
      <c r="Y114" s="85"/>
      <c r="Z114" s="85"/>
      <c r="AA114" s="85"/>
      <c r="AB114" s="85"/>
      <c r="AC114" s="85"/>
      <c r="AD114" s="85">
        <v>20</v>
      </c>
      <c r="AE114" s="85">
        <v>11.4</v>
      </c>
      <c r="AF114" s="85"/>
      <c r="AG114" s="85"/>
      <c r="AH114" s="85"/>
      <c r="AI114" s="235">
        <f t="shared" si="29"/>
        <v>31.4</v>
      </c>
      <c r="AJ114" s="210">
        <v>3</v>
      </c>
      <c r="AK114" s="85" t="s">
        <v>160</v>
      </c>
      <c r="AL114" s="90" t="s">
        <v>173</v>
      </c>
    </row>
    <row r="115" spans="1:39" ht="70.5" customHeight="1">
      <c r="A115" s="80">
        <v>9</v>
      </c>
      <c r="B115" s="80" t="s">
        <v>194</v>
      </c>
      <c r="C115" s="84" t="s">
        <v>84</v>
      </c>
      <c r="D115" s="85"/>
      <c r="E115" s="85"/>
      <c r="F115" s="85"/>
      <c r="G115" s="85"/>
      <c r="H115" s="84" t="s">
        <v>91</v>
      </c>
      <c r="I115" s="85" t="s">
        <v>138</v>
      </c>
      <c r="J115" s="85">
        <f t="shared" si="33"/>
        <v>134.3</v>
      </c>
      <c r="K115" s="191">
        <v>2015</v>
      </c>
      <c r="L115" s="85"/>
      <c r="M115" s="85"/>
      <c r="N115" s="85"/>
      <c r="O115" s="85"/>
      <c r="P115" s="85"/>
      <c r="Q115" s="85"/>
      <c r="R115" s="85"/>
      <c r="S115" s="85"/>
      <c r="T115" s="85"/>
      <c r="U115" s="85"/>
      <c r="V115" s="85"/>
      <c r="W115" s="85"/>
      <c r="X115" s="85"/>
      <c r="Y115" s="85"/>
      <c r="Z115" s="85"/>
      <c r="AA115" s="85"/>
      <c r="AB115" s="85"/>
      <c r="AC115" s="85"/>
      <c r="AD115" s="85">
        <v>134.3</v>
      </c>
      <c r="AE115" s="85"/>
      <c r="AF115" s="85"/>
      <c r="AG115" s="85"/>
      <c r="AH115" s="85"/>
      <c r="AI115" s="235">
        <f t="shared" si="29"/>
        <v>134.3</v>
      </c>
      <c r="AJ115" s="210">
        <v>3</v>
      </c>
      <c r="AK115" s="85" t="s">
        <v>160</v>
      </c>
      <c r="AL115" s="90" t="s">
        <v>32</v>
      </c>
      <c r="AM115" s="10"/>
    </row>
    <row r="116" spans="1:39" ht="72.75" customHeight="1">
      <c r="A116" s="80">
        <v>10</v>
      </c>
      <c r="B116" s="80" t="s">
        <v>194</v>
      </c>
      <c r="C116" s="84" t="s">
        <v>77</v>
      </c>
      <c r="D116" s="85">
        <v>4.8</v>
      </c>
      <c r="E116" s="85"/>
      <c r="F116" s="85">
        <v>4.8</v>
      </c>
      <c r="G116" s="85"/>
      <c r="H116" s="84" t="s">
        <v>55</v>
      </c>
      <c r="I116" s="85" t="s">
        <v>138</v>
      </c>
      <c r="J116" s="85">
        <f t="shared" si="33"/>
        <v>9.5</v>
      </c>
      <c r="K116" s="191" t="s">
        <v>255</v>
      </c>
      <c r="L116" s="85"/>
      <c r="M116" s="85"/>
      <c r="N116" s="85"/>
      <c r="O116" s="85"/>
      <c r="P116" s="85">
        <v>4.8</v>
      </c>
      <c r="Q116" s="85"/>
      <c r="R116" s="85"/>
      <c r="S116" s="85"/>
      <c r="T116" s="85"/>
      <c r="U116" s="85"/>
      <c r="V116" s="85"/>
      <c r="W116" s="85"/>
      <c r="X116" s="85"/>
      <c r="Y116" s="85"/>
      <c r="Z116" s="85"/>
      <c r="AA116" s="85"/>
      <c r="AB116" s="85"/>
      <c r="AC116" s="85">
        <v>2.25</v>
      </c>
      <c r="AD116" s="85">
        <v>7.25</v>
      </c>
      <c r="AE116" s="84"/>
      <c r="AF116" s="84"/>
      <c r="AG116" s="84"/>
      <c r="AH116" s="84"/>
      <c r="AI116" s="235">
        <f t="shared" si="29"/>
        <v>9.5</v>
      </c>
      <c r="AJ116" s="210">
        <v>3</v>
      </c>
      <c r="AK116" s="85" t="s">
        <v>160</v>
      </c>
      <c r="AL116" s="84"/>
      <c r="AM116" s="10"/>
    </row>
    <row r="117" spans="1:39" ht="71.25" customHeight="1">
      <c r="A117" s="80">
        <v>11</v>
      </c>
      <c r="B117" s="80" t="s">
        <v>194</v>
      </c>
      <c r="C117" s="84" t="s">
        <v>78</v>
      </c>
      <c r="D117" s="85">
        <v>0.4</v>
      </c>
      <c r="E117" s="85"/>
      <c r="F117" s="85">
        <v>0.4</v>
      </c>
      <c r="G117" s="85"/>
      <c r="H117" s="84" t="s">
        <v>56</v>
      </c>
      <c r="I117" s="85" t="s">
        <v>138</v>
      </c>
      <c r="J117" s="85">
        <f t="shared" si="33"/>
        <v>0.5</v>
      </c>
      <c r="K117" s="191">
        <v>2015</v>
      </c>
      <c r="L117" s="85"/>
      <c r="M117" s="85"/>
      <c r="N117" s="85"/>
      <c r="O117" s="85"/>
      <c r="P117" s="85">
        <v>0.4</v>
      </c>
      <c r="Q117" s="85"/>
      <c r="R117" s="85"/>
      <c r="S117" s="85"/>
      <c r="T117" s="85"/>
      <c r="U117" s="85"/>
      <c r="V117" s="85"/>
      <c r="W117" s="85"/>
      <c r="X117" s="85"/>
      <c r="Y117" s="85"/>
      <c r="Z117" s="85"/>
      <c r="AA117" s="85"/>
      <c r="AB117" s="85"/>
      <c r="AC117" s="85">
        <v>0.5</v>
      </c>
      <c r="AD117" s="85"/>
      <c r="AE117" s="84"/>
      <c r="AF117" s="84"/>
      <c r="AG117" s="84"/>
      <c r="AH117" s="84"/>
      <c r="AI117" s="235">
        <f t="shared" si="29"/>
        <v>0.5</v>
      </c>
      <c r="AJ117" s="210">
        <v>3</v>
      </c>
      <c r="AK117" s="85" t="s">
        <v>160</v>
      </c>
      <c r="AL117" s="84"/>
      <c r="AM117" s="10"/>
    </row>
    <row r="118" spans="1:39" ht="70.5" customHeight="1">
      <c r="A118" s="80">
        <f>A117+1</f>
        <v>12</v>
      </c>
      <c r="B118" s="147" t="s">
        <v>194</v>
      </c>
      <c r="C118" s="168" t="s">
        <v>85</v>
      </c>
      <c r="D118" s="173"/>
      <c r="E118" s="173"/>
      <c r="F118" s="173"/>
      <c r="G118" s="173"/>
      <c r="H118" s="168" t="s">
        <v>57</v>
      </c>
      <c r="I118" s="149" t="s">
        <v>138</v>
      </c>
      <c r="J118" s="149">
        <f t="shared" si="33"/>
        <v>5</v>
      </c>
      <c r="K118" s="199">
        <v>2015</v>
      </c>
      <c r="L118" s="85"/>
      <c r="M118" s="85"/>
      <c r="N118" s="85"/>
      <c r="O118" s="85"/>
      <c r="P118" s="85"/>
      <c r="Q118" s="85"/>
      <c r="R118" s="85"/>
      <c r="S118" s="85"/>
      <c r="T118" s="85"/>
      <c r="U118" s="85"/>
      <c r="V118" s="85"/>
      <c r="W118" s="85"/>
      <c r="X118" s="85"/>
      <c r="Y118" s="85"/>
      <c r="Z118" s="85"/>
      <c r="AA118" s="85"/>
      <c r="AB118" s="85"/>
      <c r="AC118" s="85"/>
      <c r="AD118" s="85">
        <v>5</v>
      </c>
      <c r="AE118" s="85"/>
      <c r="AF118" s="85"/>
      <c r="AG118" s="85"/>
      <c r="AH118" s="85"/>
      <c r="AI118" s="235">
        <f t="shared" si="29"/>
        <v>5</v>
      </c>
      <c r="AJ118" s="218">
        <v>3</v>
      </c>
      <c r="AK118" s="149" t="s">
        <v>160</v>
      </c>
      <c r="AL118" s="168"/>
      <c r="AM118" s="10"/>
    </row>
    <row r="119" spans="1:97" s="30" customFormat="1" ht="27.75" customHeight="1">
      <c r="A119" s="66" t="s">
        <v>243</v>
      </c>
      <c r="B119" s="31"/>
      <c r="C119" s="32"/>
      <c r="D119" s="144"/>
      <c r="E119" s="144"/>
      <c r="F119" s="144"/>
      <c r="G119" s="144"/>
      <c r="H119" s="32"/>
      <c r="I119" s="78"/>
      <c r="J119" s="78"/>
      <c r="K119" s="169"/>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235">
        <f t="shared" si="29"/>
        <v>0</v>
      </c>
      <c r="AJ119" s="170"/>
      <c r="AK119" s="78"/>
      <c r="AL119" s="33"/>
      <c r="AM119" s="10"/>
      <c r="AN119" s="2"/>
      <c r="AO119" s="2"/>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row>
    <row r="120" spans="1:97" s="30" customFormat="1" ht="27" customHeight="1">
      <c r="A120" s="106"/>
      <c r="B120" s="106"/>
      <c r="C120" s="107"/>
      <c r="D120" s="108">
        <f>SUM(D121:D136)</f>
        <v>1012.5600000000001</v>
      </c>
      <c r="E120" s="108">
        <f>SUM(E121:E136)</f>
        <v>20.150000000000002</v>
      </c>
      <c r="F120" s="108">
        <f>SUM(F121:F136)</f>
        <v>179.41000000000003</v>
      </c>
      <c r="G120" s="108">
        <f>SUM(G121:G136)</f>
        <v>20.150000000000002</v>
      </c>
      <c r="H120" s="108"/>
      <c r="I120" s="108" t="e">
        <f>I121+I122+I123+I124+I125+I126+I127+I128+I129+I130+I131+I132+I133+I134+I135+#REF!+I136</f>
        <v>#VALUE!</v>
      </c>
      <c r="J120" s="108">
        <f>SUM(J121:J136)</f>
        <v>1250.4900000000002</v>
      </c>
      <c r="K120" s="198"/>
      <c r="L120" s="108">
        <f aca="true" t="shared" si="34" ref="L120:Z120">SUM(L121:L136)</f>
        <v>0</v>
      </c>
      <c r="M120" s="108">
        <f t="shared" si="34"/>
        <v>0</v>
      </c>
      <c r="N120" s="108">
        <f t="shared" si="34"/>
        <v>0</v>
      </c>
      <c r="O120" s="108">
        <f t="shared" si="34"/>
        <v>0</v>
      </c>
      <c r="P120" s="108">
        <f t="shared" si="34"/>
        <v>146.95999999999998</v>
      </c>
      <c r="Q120" s="108">
        <f t="shared" si="34"/>
        <v>0.8</v>
      </c>
      <c r="R120" s="108">
        <f t="shared" si="34"/>
        <v>260.55</v>
      </c>
      <c r="S120" s="108">
        <f t="shared" si="34"/>
        <v>3.3600000000000003</v>
      </c>
      <c r="T120" s="108">
        <f t="shared" si="34"/>
        <v>364.56000000000006</v>
      </c>
      <c r="U120" s="108">
        <f t="shared" si="34"/>
        <v>15.510000000000002</v>
      </c>
      <c r="V120" s="108">
        <f t="shared" si="34"/>
        <v>240.49</v>
      </c>
      <c r="W120" s="108">
        <f t="shared" si="34"/>
        <v>0.48</v>
      </c>
      <c r="X120" s="108">
        <f t="shared" si="34"/>
        <v>0</v>
      </c>
      <c r="Y120" s="108">
        <f t="shared" si="34"/>
        <v>0</v>
      </c>
      <c r="Z120" s="108">
        <f t="shared" si="34"/>
        <v>0</v>
      </c>
      <c r="AA120" s="108"/>
      <c r="AB120" s="108"/>
      <c r="AC120" s="108">
        <f aca="true" t="shared" si="35" ref="AC120:AH120">SUM(AC121:AC136)</f>
        <v>152.85</v>
      </c>
      <c r="AD120" s="108">
        <f t="shared" si="35"/>
        <v>212.79000000000002</v>
      </c>
      <c r="AE120" s="108">
        <f t="shared" si="35"/>
        <v>479.95</v>
      </c>
      <c r="AF120" s="108">
        <f t="shared" si="35"/>
        <v>264.9</v>
      </c>
      <c r="AG120" s="108">
        <f t="shared" si="35"/>
        <v>70</v>
      </c>
      <c r="AH120" s="108">
        <f t="shared" si="35"/>
        <v>70</v>
      </c>
      <c r="AI120" s="235">
        <f t="shared" si="29"/>
        <v>1250.4899999999998</v>
      </c>
      <c r="AJ120" s="217"/>
      <c r="AK120" s="108"/>
      <c r="AL120" s="109"/>
      <c r="AM120" s="10"/>
      <c r="AN120" s="2"/>
      <c r="AO120" s="2"/>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row>
    <row r="121" spans="1:39" ht="66">
      <c r="A121" s="110">
        <v>13</v>
      </c>
      <c r="B121" s="90" t="s">
        <v>145</v>
      </c>
      <c r="C121" s="9" t="s">
        <v>40</v>
      </c>
      <c r="D121" s="87">
        <v>79.16000000000001</v>
      </c>
      <c r="E121" s="87">
        <v>0.96</v>
      </c>
      <c r="F121" s="87">
        <v>8.62</v>
      </c>
      <c r="G121" s="87">
        <v>0.96</v>
      </c>
      <c r="H121" s="9" t="s">
        <v>63</v>
      </c>
      <c r="I121" s="87" t="s">
        <v>138</v>
      </c>
      <c r="J121" s="87">
        <f aca="true" t="shared" si="36" ref="J121:J135">SUM(Z121:AG121)</f>
        <v>60.94</v>
      </c>
      <c r="K121" s="200" t="s">
        <v>236</v>
      </c>
      <c r="L121" s="87"/>
      <c r="M121" s="87"/>
      <c r="N121" s="87"/>
      <c r="O121" s="87"/>
      <c r="P121" s="87">
        <v>79.16</v>
      </c>
      <c r="Q121" s="87"/>
      <c r="R121" s="87"/>
      <c r="S121" s="87">
        <v>0.96</v>
      </c>
      <c r="T121" s="87"/>
      <c r="U121" s="87"/>
      <c r="V121" s="87"/>
      <c r="W121" s="87"/>
      <c r="X121" s="87"/>
      <c r="Y121" s="87"/>
      <c r="Z121" s="87"/>
      <c r="AA121" s="87"/>
      <c r="AB121" s="87"/>
      <c r="AC121" s="87"/>
      <c r="AD121" s="87">
        <v>60.94</v>
      </c>
      <c r="AE121" s="87"/>
      <c r="AF121" s="87"/>
      <c r="AG121" s="87"/>
      <c r="AH121" s="87"/>
      <c r="AI121" s="235">
        <f t="shared" si="29"/>
        <v>60.94</v>
      </c>
      <c r="AJ121" s="219">
        <v>3</v>
      </c>
      <c r="AK121" s="87" t="s">
        <v>160</v>
      </c>
      <c r="AL121" s="90" t="s">
        <v>263</v>
      </c>
      <c r="AM121" s="10"/>
    </row>
    <row r="122" spans="1:39" ht="66">
      <c r="A122" s="110">
        <v>14</v>
      </c>
      <c r="B122" s="90" t="s">
        <v>145</v>
      </c>
      <c r="C122" s="9" t="s">
        <v>40</v>
      </c>
      <c r="D122" s="87">
        <v>19.28</v>
      </c>
      <c r="E122" s="87">
        <v>0.32</v>
      </c>
      <c r="F122" s="87">
        <v>5.38</v>
      </c>
      <c r="G122" s="87">
        <v>0.32</v>
      </c>
      <c r="H122" s="9" t="s">
        <v>62</v>
      </c>
      <c r="I122" s="87" t="s">
        <v>138</v>
      </c>
      <c r="J122" s="87">
        <f t="shared" si="36"/>
        <v>14.7</v>
      </c>
      <c r="K122" s="200">
        <v>2017</v>
      </c>
      <c r="L122" s="87"/>
      <c r="M122" s="87"/>
      <c r="N122" s="87"/>
      <c r="O122" s="87"/>
      <c r="P122" s="87"/>
      <c r="Q122" s="87"/>
      <c r="R122" s="87"/>
      <c r="S122" s="87"/>
      <c r="T122" s="87">
        <v>19.28</v>
      </c>
      <c r="U122" s="87">
        <v>0.32</v>
      </c>
      <c r="V122" s="87"/>
      <c r="W122" s="87"/>
      <c r="X122" s="87"/>
      <c r="Y122" s="87"/>
      <c r="Z122" s="87"/>
      <c r="AA122" s="87"/>
      <c r="AB122" s="87"/>
      <c r="AC122" s="87"/>
      <c r="AD122" s="87"/>
      <c r="AE122" s="87"/>
      <c r="AF122" s="87">
        <v>14.7</v>
      </c>
      <c r="AG122" s="87"/>
      <c r="AH122" s="87"/>
      <c r="AI122" s="235">
        <f t="shared" si="29"/>
        <v>14.7</v>
      </c>
      <c r="AJ122" s="219">
        <v>3</v>
      </c>
      <c r="AK122" s="87" t="s">
        <v>160</v>
      </c>
      <c r="AL122" s="90" t="s">
        <v>263</v>
      </c>
      <c r="AM122" s="10"/>
    </row>
    <row r="123" spans="1:39" ht="66">
      <c r="A123" s="110">
        <v>15</v>
      </c>
      <c r="B123" s="90" t="s">
        <v>145</v>
      </c>
      <c r="C123" s="9" t="s">
        <v>40</v>
      </c>
      <c r="D123" s="87">
        <v>68.59</v>
      </c>
      <c r="E123" s="87">
        <v>0.64</v>
      </c>
      <c r="F123" s="87">
        <v>12.93</v>
      </c>
      <c r="G123" s="87">
        <v>0.64</v>
      </c>
      <c r="H123" s="9" t="s">
        <v>64</v>
      </c>
      <c r="I123" s="87" t="s">
        <v>138</v>
      </c>
      <c r="J123" s="87">
        <f t="shared" si="36"/>
        <v>52.41</v>
      </c>
      <c r="K123" s="200">
        <v>2017</v>
      </c>
      <c r="L123" s="87"/>
      <c r="M123" s="87"/>
      <c r="N123" s="87"/>
      <c r="O123" s="87"/>
      <c r="P123" s="87"/>
      <c r="Q123" s="87"/>
      <c r="R123" s="87"/>
      <c r="S123" s="87"/>
      <c r="T123" s="87">
        <v>68.59</v>
      </c>
      <c r="U123" s="87">
        <v>0.64</v>
      </c>
      <c r="V123" s="87"/>
      <c r="W123" s="87"/>
      <c r="X123" s="87"/>
      <c r="Y123" s="87"/>
      <c r="Z123" s="87"/>
      <c r="AA123" s="87"/>
      <c r="AB123" s="87"/>
      <c r="AC123" s="87"/>
      <c r="AD123" s="87"/>
      <c r="AE123" s="87"/>
      <c r="AF123" s="87">
        <v>52.41</v>
      </c>
      <c r="AG123" s="87"/>
      <c r="AH123" s="87"/>
      <c r="AI123" s="235">
        <f t="shared" si="29"/>
        <v>52.41</v>
      </c>
      <c r="AJ123" s="219">
        <v>3</v>
      </c>
      <c r="AK123" s="87" t="s">
        <v>160</v>
      </c>
      <c r="AL123" s="90" t="s">
        <v>263</v>
      </c>
      <c r="AM123" s="10"/>
    </row>
    <row r="124" spans="1:39" ht="66">
      <c r="A124" s="110">
        <v>16</v>
      </c>
      <c r="B124" s="90" t="s">
        <v>145</v>
      </c>
      <c r="C124" s="9" t="s">
        <v>40</v>
      </c>
      <c r="D124" s="87">
        <v>50.669999999999995</v>
      </c>
      <c r="E124" s="87">
        <v>0.64</v>
      </c>
      <c r="F124" s="87">
        <v>12.44</v>
      </c>
      <c r="G124" s="87">
        <v>0.64</v>
      </c>
      <c r="H124" s="9" t="s">
        <v>65</v>
      </c>
      <c r="I124" s="87" t="s">
        <v>138</v>
      </c>
      <c r="J124" s="87">
        <f t="shared" si="36"/>
        <v>39.14</v>
      </c>
      <c r="K124" s="200">
        <v>2017</v>
      </c>
      <c r="L124" s="87"/>
      <c r="M124" s="87"/>
      <c r="N124" s="87"/>
      <c r="O124" s="87"/>
      <c r="P124" s="87"/>
      <c r="Q124" s="87"/>
      <c r="R124" s="87"/>
      <c r="S124" s="87"/>
      <c r="T124" s="87">
        <v>50.67</v>
      </c>
      <c r="U124" s="87">
        <v>0.64</v>
      </c>
      <c r="V124" s="87"/>
      <c r="W124" s="87"/>
      <c r="X124" s="87"/>
      <c r="Y124" s="87"/>
      <c r="Z124" s="87"/>
      <c r="AA124" s="87"/>
      <c r="AB124" s="87"/>
      <c r="AC124" s="87"/>
      <c r="AD124" s="87"/>
      <c r="AE124" s="87"/>
      <c r="AF124" s="87">
        <v>39.14</v>
      </c>
      <c r="AG124" s="87"/>
      <c r="AH124" s="87"/>
      <c r="AI124" s="235">
        <f t="shared" si="29"/>
        <v>39.14</v>
      </c>
      <c r="AJ124" s="219">
        <v>3</v>
      </c>
      <c r="AK124" s="87" t="s">
        <v>160</v>
      </c>
      <c r="AL124" s="90" t="s">
        <v>263</v>
      </c>
      <c r="AM124" s="8"/>
    </row>
    <row r="125" spans="1:39" ht="66">
      <c r="A125" s="110">
        <v>17</v>
      </c>
      <c r="B125" s="90" t="s">
        <v>145</v>
      </c>
      <c r="C125" s="9" t="s">
        <v>41</v>
      </c>
      <c r="D125" s="87">
        <v>57.01</v>
      </c>
      <c r="E125" s="87">
        <v>0.48</v>
      </c>
      <c r="F125" s="87">
        <v>8.08</v>
      </c>
      <c r="G125" s="87">
        <v>0.48</v>
      </c>
      <c r="H125" s="9" t="s">
        <v>66</v>
      </c>
      <c r="I125" s="87" t="s">
        <v>138</v>
      </c>
      <c r="J125" s="87">
        <f t="shared" si="36"/>
        <v>43.41</v>
      </c>
      <c r="K125" s="200">
        <v>2016</v>
      </c>
      <c r="L125" s="87"/>
      <c r="M125" s="87"/>
      <c r="N125" s="87"/>
      <c r="O125" s="87"/>
      <c r="P125" s="87"/>
      <c r="Q125" s="87"/>
      <c r="R125" s="87"/>
      <c r="S125" s="87">
        <v>0.48</v>
      </c>
      <c r="T125" s="87">
        <v>57.01</v>
      </c>
      <c r="U125" s="87"/>
      <c r="V125" s="87"/>
      <c r="W125" s="87"/>
      <c r="X125" s="87"/>
      <c r="Y125" s="87"/>
      <c r="Z125" s="87"/>
      <c r="AA125" s="87"/>
      <c r="AB125" s="87"/>
      <c r="AC125" s="87"/>
      <c r="AD125" s="87"/>
      <c r="AE125" s="87">
        <v>43.41</v>
      </c>
      <c r="AF125" s="87"/>
      <c r="AG125" s="87"/>
      <c r="AH125" s="87"/>
      <c r="AI125" s="235">
        <f t="shared" si="29"/>
        <v>43.41</v>
      </c>
      <c r="AJ125" s="219">
        <v>3</v>
      </c>
      <c r="AK125" s="87" t="s">
        <v>160</v>
      </c>
      <c r="AL125" s="90" t="s">
        <v>263</v>
      </c>
      <c r="AM125" s="100"/>
    </row>
    <row r="126" spans="1:39" ht="66">
      <c r="A126" s="110">
        <v>18</v>
      </c>
      <c r="B126" s="90" t="s">
        <v>145</v>
      </c>
      <c r="C126" s="9" t="s">
        <v>41</v>
      </c>
      <c r="D126" s="87">
        <v>240.49</v>
      </c>
      <c r="E126" s="87">
        <v>0.48</v>
      </c>
      <c r="F126" s="87">
        <v>16.43</v>
      </c>
      <c r="G126" s="87">
        <v>0.48</v>
      </c>
      <c r="H126" s="9" t="s">
        <v>67</v>
      </c>
      <c r="I126" s="87" t="s">
        <v>138</v>
      </c>
      <c r="J126" s="87">
        <f t="shared" si="36"/>
        <v>179.27</v>
      </c>
      <c r="K126" s="200">
        <v>2018</v>
      </c>
      <c r="L126" s="87"/>
      <c r="M126" s="87"/>
      <c r="N126" s="87"/>
      <c r="O126" s="87"/>
      <c r="P126" s="87"/>
      <c r="Q126" s="87"/>
      <c r="R126" s="87"/>
      <c r="S126" s="87"/>
      <c r="T126" s="87"/>
      <c r="U126" s="87"/>
      <c r="V126" s="87">
        <f>$D126</f>
        <v>240.49</v>
      </c>
      <c r="W126" s="87">
        <v>0.48</v>
      </c>
      <c r="X126" s="87"/>
      <c r="Y126" s="87"/>
      <c r="Z126" s="87"/>
      <c r="AA126" s="87"/>
      <c r="AB126" s="87"/>
      <c r="AC126" s="87"/>
      <c r="AD126" s="87"/>
      <c r="AE126" s="87">
        <v>179.27</v>
      </c>
      <c r="AF126" s="87"/>
      <c r="AG126" s="87"/>
      <c r="AH126" s="87"/>
      <c r="AI126" s="235">
        <f t="shared" si="29"/>
        <v>179.27</v>
      </c>
      <c r="AJ126" s="219">
        <v>3</v>
      </c>
      <c r="AK126" s="87" t="s">
        <v>160</v>
      </c>
      <c r="AL126" s="90" t="s">
        <v>263</v>
      </c>
      <c r="AM126" s="100"/>
    </row>
    <row r="127" spans="1:39" ht="66">
      <c r="A127" s="110">
        <v>19</v>
      </c>
      <c r="B127" s="90" t="s">
        <v>145</v>
      </c>
      <c r="C127" s="9" t="s">
        <v>41</v>
      </c>
      <c r="D127" s="87">
        <v>106.04</v>
      </c>
      <c r="E127" s="87">
        <v>12.31</v>
      </c>
      <c r="F127" s="87">
        <v>0.8</v>
      </c>
      <c r="G127" s="87">
        <v>12.31</v>
      </c>
      <c r="H127" s="9" t="s">
        <v>68</v>
      </c>
      <c r="I127" s="87" t="s">
        <v>138</v>
      </c>
      <c r="J127" s="87">
        <f t="shared" si="36"/>
        <v>80.49</v>
      </c>
      <c r="K127" s="200">
        <v>2017</v>
      </c>
      <c r="L127" s="87"/>
      <c r="M127" s="87"/>
      <c r="N127" s="87"/>
      <c r="O127" s="87"/>
      <c r="P127" s="87"/>
      <c r="Q127" s="87"/>
      <c r="R127" s="87"/>
      <c r="S127" s="87"/>
      <c r="T127" s="87">
        <v>106.04</v>
      </c>
      <c r="U127" s="87">
        <v>12.31</v>
      </c>
      <c r="V127" s="87"/>
      <c r="W127" s="87"/>
      <c r="X127" s="87"/>
      <c r="Y127" s="87"/>
      <c r="Z127" s="87"/>
      <c r="AA127" s="87"/>
      <c r="AB127" s="87"/>
      <c r="AC127" s="87"/>
      <c r="AD127" s="87"/>
      <c r="AE127" s="87">
        <v>80.49</v>
      </c>
      <c r="AF127" s="87"/>
      <c r="AG127" s="87"/>
      <c r="AH127" s="87"/>
      <c r="AI127" s="235">
        <f t="shared" si="29"/>
        <v>80.49</v>
      </c>
      <c r="AJ127" s="219">
        <v>3</v>
      </c>
      <c r="AK127" s="87" t="s">
        <v>160</v>
      </c>
      <c r="AL127" s="90" t="s">
        <v>263</v>
      </c>
      <c r="AM127" s="100"/>
    </row>
    <row r="128" spans="1:39" ht="66">
      <c r="A128" s="110">
        <v>20</v>
      </c>
      <c r="B128" s="90" t="s">
        <v>145</v>
      </c>
      <c r="C128" s="9" t="s">
        <v>42</v>
      </c>
      <c r="D128" s="87">
        <v>43.19</v>
      </c>
      <c r="E128" s="87">
        <v>0.96</v>
      </c>
      <c r="F128" s="87">
        <v>13.32</v>
      </c>
      <c r="G128" s="87">
        <v>0.96</v>
      </c>
      <c r="H128" s="9" t="s">
        <v>69</v>
      </c>
      <c r="I128" s="87" t="s">
        <v>138</v>
      </c>
      <c r="J128" s="87">
        <f t="shared" si="36"/>
        <v>34.37</v>
      </c>
      <c r="K128" s="200">
        <v>2016</v>
      </c>
      <c r="L128" s="87"/>
      <c r="M128" s="87"/>
      <c r="N128" s="87"/>
      <c r="O128" s="87"/>
      <c r="P128" s="87"/>
      <c r="Q128" s="87"/>
      <c r="R128" s="87">
        <v>43.19</v>
      </c>
      <c r="S128" s="87">
        <v>0.96</v>
      </c>
      <c r="T128" s="87"/>
      <c r="U128" s="87"/>
      <c r="V128" s="87"/>
      <c r="W128" s="87"/>
      <c r="X128" s="87"/>
      <c r="Y128" s="87"/>
      <c r="Z128" s="87"/>
      <c r="AA128" s="87"/>
      <c r="AB128" s="87"/>
      <c r="AC128" s="87"/>
      <c r="AD128" s="87"/>
      <c r="AE128" s="87">
        <v>34.37</v>
      </c>
      <c r="AF128" s="87"/>
      <c r="AG128" s="87"/>
      <c r="AH128" s="87"/>
      <c r="AI128" s="235">
        <f t="shared" si="29"/>
        <v>34.37</v>
      </c>
      <c r="AJ128" s="219">
        <v>3</v>
      </c>
      <c r="AK128" s="87" t="s">
        <v>160</v>
      </c>
      <c r="AL128" s="90" t="s">
        <v>263</v>
      </c>
      <c r="AM128" s="100"/>
    </row>
    <row r="129" spans="1:39" ht="66">
      <c r="A129" s="110">
        <v>21</v>
      </c>
      <c r="B129" s="90" t="s">
        <v>145</v>
      </c>
      <c r="C129" s="9" t="s">
        <v>42</v>
      </c>
      <c r="D129" s="87">
        <v>62.970000000000006</v>
      </c>
      <c r="E129" s="87">
        <v>0.8</v>
      </c>
      <c r="F129" s="87">
        <v>15.13</v>
      </c>
      <c r="G129" s="87">
        <v>0.8</v>
      </c>
      <c r="H129" s="9" t="s">
        <v>70</v>
      </c>
      <c r="I129" s="87" t="s">
        <v>138</v>
      </c>
      <c r="J129" s="87">
        <f t="shared" si="36"/>
        <v>48.65</v>
      </c>
      <c r="K129" s="200">
        <v>2017</v>
      </c>
      <c r="L129" s="87"/>
      <c r="M129" s="87"/>
      <c r="N129" s="87"/>
      <c r="O129" s="87"/>
      <c r="P129" s="87"/>
      <c r="Q129" s="87"/>
      <c r="R129" s="87"/>
      <c r="S129" s="87"/>
      <c r="T129" s="87">
        <v>62.97</v>
      </c>
      <c r="U129" s="87">
        <v>0.8</v>
      </c>
      <c r="V129" s="87"/>
      <c r="W129" s="87"/>
      <c r="X129" s="87"/>
      <c r="Y129" s="87"/>
      <c r="Z129" s="87"/>
      <c r="AA129" s="87"/>
      <c r="AB129" s="87"/>
      <c r="AC129" s="87"/>
      <c r="AD129" s="87"/>
      <c r="AE129" s="87"/>
      <c r="AF129" s="87">
        <v>48.65</v>
      </c>
      <c r="AG129" s="87"/>
      <c r="AH129" s="87"/>
      <c r="AI129" s="235">
        <f t="shared" si="29"/>
        <v>48.65</v>
      </c>
      <c r="AJ129" s="219">
        <v>3</v>
      </c>
      <c r="AK129" s="87" t="s">
        <v>160</v>
      </c>
      <c r="AL129" s="90" t="s">
        <v>263</v>
      </c>
      <c r="AM129" s="100"/>
    </row>
    <row r="130" spans="1:41" s="179" customFormat="1" ht="66">
      <c r="A130" s="182">
        <v>22</v>
      </c>
      <c r="B130" s="181" t="s">
        <v>145</v>
      </c>
      <c r="C130" s="183" t="s">
        <v>42</v>
      </c>
      <c r="D130" s="184">
        <v>98.94999999999999</v>
      </c>
      <c r="E130" s="184">
        <v>0.8</v>
      </c>
      <c r="F130" s="184">
        <v>20.65</v>
      </c>
      <c r="G130" s="184">
        <v>0.8</v>
      </c>
      <c r="H130" s="183" t="s">
        <v>71</v>
      </c>
      <c r="I130" s="184" t="s">
        <v>138</v>
      </c>
      <c r="J130" s="184">
        <f t="shared" si="36"/>
        <v>75.33</v>
      </c>
      <c r="K130" s="201">
        <v>2017</v>
      </c>
      <c r="L130" s="184"/>
      <c r="M130" s="184"/>
      <c r="N130" s="184"/>
      <c r="O130" s="184"/>
      <c r="P130" s="184"/>
      <c r="Q130" s="184"/>
      <c r="R130" s="184">
        <v>98.95</v>
      </c>
      <c r="S130" s="184"/>
      <c r="T130" s="184"/>
      <c r="U130" s="184">
        <v>0.8</v>
      </c>
      <c r="V130" s="184"/>
      <c r="W130" s="184"/>
      <c r="X130" s="184"/>
      <c r="Y130" s="184"/>
      <c r="Z130" s="184"/>
      <c r="AA130" s="184"/>
      <c r="AB130" s="184"/>
      <c r="AC130" s="184"/>
      <c r="AD130" s="184"/>
      <c r="AE130" s="184">
        <v>35.33</v>
      </c>
      <c r="AF130" s="184">
        <v>40</v>
      </c>
      <c r="AG130" s="184"/>
      <c r="AH130" s="184"/>
      <c r="AI130" s="235">
        <f t="shared" si="29"/>
        <v>75.33</v>
      </c>
      <c r="AJ130" s="220">
        <v>3</v>
      </c>
      <c r="AK130" s="184" t="s">
        <v>160</v>
      </c>
      <c r="AL130" s="90" t="s">
        <v>263</v>
      </c>
      <c r="AM130" s="185"/>
      <c r="AN130" s="178"/>
      <c r="AO130" s="178"/>
    </row>
    <row r="131" spans="1:39" ht="66">
      <c r="A131" s="110">
        <v>23</v>
      </c>
      <c r="B131" s="90" t="s">
        <v>145</v>
      </c>
      <c r="C131" s="9" t="s">
        <v>42</v>
      </c>
      <c r="D131" s="87">
        <v>52.3</v>
      </c>
      <c r="E131" s="87">
        <v>0.64</v>
      </c>
      <c r="F131" s="87">
        <v>15.15</v>
      </c>
      <c r="G131" s="87">
        <v>0.64</v>
      </c>
      <c r="H131" s="9" t="s">
        <v>72</v>
      </c>
      <c r="I131" s="87" t="s">
        <v>138</v>
      </c>
      <c r="J131" s="87">
        <f t="shared" si="36"/>
        <v>40.37</v>
      </c>
      <c r="K131" s="200">
        <v>2015</v>
      </c>
      <c r="L131" s="87"/>
      <c r="M131" s="87"/>
      <c r="N131" s="87"/>
      <c r="O131" s="87"/>
      <c r="P131" s="87">
        <v>52.3</v>
      </c>
      <c r="Q131" s="87">
        <v>0.64</v>
      </c>
      <c r="R131" s="87"/>
      <c r="S131" s="87"/>
      <c r="T131" s="87"/>
      <c r="U131" s="87"/>
      <c r="V131" s="87"/>
      <c r="W131" s="87"/>
      <c r="X131" s="87"/>
      <c r="Y131" s="87"/>
      <c r="Z131" s="87"/>
      <c r="AA131" s="87"/>
      <c r="AB131" s="87"/>
      <c r="AC131" s="87"/>
      <c r="AD131" s="87">
        <v>40.37</v>
      </c>
      <c r="AE131" s="87"/>
      <c r="AF131" s="87"/>
      <c r="AG131" s="87"/>
      <c r="AH131" s="87"/>
      <c r="AI131" s="235">
        <f t="shared" si="29"/>
        <v>40.37</v>
      </c>
      <c r="AJ131" s="219">
        <v>3</v>
      </c>
      <c r="AK131" s="87" t="s">
        <v>160</v>
      </c>
      <c r="AL131" s="90" t="s">
        <v>263</v>
      </c>
      <c r="AM131" s="100"/>
    </row>
    <row r="132" spans="1:39" ht="66">
      <c r="A132" s="110">
        <v>24</v>
      </c>
      <c r="B132" s="90" t="s">
        <v>145</v>
      </c>
      <c r="C132" s="9" t="s">
        <v>43</v>
      </c>
      <c r="D132" s="87">
        <v>47.4</v>
      </c>
      <c r="E132" s="87">
        <v>0.64</v>
      </c>
      <c r="F132" s="87">
        <v>10</v>
      </c>
      <c r="G132" s="87">
        <v>0.64</v>
      </c>
      <c r="H132" s="9" t="s">
        <v>73</v>
      </c>
      <c r="I132" s="87" t="s">
        <v>138</v>
      </c>
      <c r="J132" s="87">
        <f t="shared" si="36"/>
        <v>37.08</v>
      </c>
      <c r="K132" s="200">
        <v>2016</v>
      </c>
      <c r="L132" s="87"/>
      <c r="M132" s="87"/>
      <c r="N132" s="87"/>
      <c r="O132" s="87"/>
      <c r="P132" s="87"/>
      <c r="Q132" s="87"/>
      <c r="R132" s="87">
        <v>47.4</v>
      </c>
      <c r="S132" s="87">
        <v>0.64</v>
      </c>
      <c r="T132" s="87"/>
      <c r="U132" s="87"/>
      <c r="V132" s="87"/>
      <c r="W132" s="87"/>
      <c r="X132" s="87"/>
      <c r="Y132" s="87"/>
      <c r="Z132" s="87"/>
      <c r="AA132" s="87"/>
      <c r="AB132" s="87"/>
      <c r="AC132" s="87"/>
      <c r="AD132" s="87"/>
      <c r="AE132" s="87">
        <v>37.08</v>
      </c>
      <c r="AF132" s="87"/>
      <c r="AG132" s="87"/>
      <c r="AH132" s="87"/>
      <c r="AI132" s="235">
        <f t="shared" si="29"/>
        <v>37.08</v>
      </c>
      <c r="AJ132" s="219">
        <v>3</v>
      </c>
      <c r="AK132" s="87" t="s">
        <v>160</v>
      </c>
      <c r="AL132" s="90" t="s">
        <v>263</v>
      </c>
      <c r="AM132" s="100"/>
    </row>
    <row r="133" spans="1:39" ht="66">
      <c r="A133" s="110">
        <v>25</v>
      </c>
      <c r="B133" s="90" t="s">
        <v>145</v>
      </c>
      <c r="C133" s="9" t="s">
        <v>43</v>
      </c>
      <c r="D133" s="87">
        <v>15.5</v>
      </c>
      <c r="E133" s="87">
        <v>0.16</v>
      </c>
      <c r="F133" s="87">
        <v>1</v>
      </c>
      <c r="G133" s="87">
        <v>0.16</v>
      </c>
      <c r="H133" s="9" t="s">
        <v>74</v>
      </c>
      <c r="I133" s="87" t="s">
        <v>138</v>
      </c>
      <c r="J133" s="87">
        <f t="shared" si="36"/>
        <v>11.48</v>
      </c>
      <c r="K133" s="200">
        <v>2015</v>
      </c>
      <c r="L133" s="87"/>
      <c r="M133" s="87"/>
      <c r="N133" s="87"/>
      <c r="O133" s="87"/>
      <c r="P133" s="87">
        <v>15.5</v>
      </c>
      <c r="Q133" s="87">
        <v>0.16</v>
      </c>
      <c r="R133" s="87"/>
      <c r="S133" s="87"/>
      <c r="T133" s="87"/>
      <c r="U133" s="87"/>
      <c r="V133" s="87"/>
      <c r="W133" s="87"/>
      <c r="X133" s="87"/>
      <c r="Y133" s="87"/>
      <c r="Z133" s="87"/>
      <c r="AA133" s="87"/>
      <c r="AB133" s="87"/>
      <c r="AC133" s="87"/>
      <c r="AD133" s="87">
        <v>11.48</v>
      </c>
      <c r="AE133" s="87"/>
      <c r="AF133" s="87"/>
      <c r="AG133" s="87"/>
      <c r="AH133" s="87"/>
      <c r="AI133" s="235">
        <f t="shared" si="29"/>
        <v>11.48</v>
      </c>
      <c r="AJ133" s="219">
        <v>3</v>
      </c>
      <c r="AK133" s="87" t="s">
        <v>160</v>
      </c>
      <c r="AL133" s="90" t="s">
        <v>263</v>
      </c>
      <c r="AM133" s="100"/>
    </row>
    <row r="134" spans="1:39" ht="66">
      <c r="A134" s="110">
        <v>26</v>
      </c>
      <c r="B134" s="90" t="s">
        <v>145</v>
      </c>
      <c r="C134" s="9" t="s">
        <v>43</v>
      </c>
      <c r="D134" s="87">
        <v>33.33</v>
      </c>
      <c r="E134" s="87">
        <v>0.16</v>
      </c>
      <c r="F134" s="87">
        <v>8.87</v>
      </c>
      <c r="G134" s="87">
        <v>0.16</v>
      </c>
      <c r="H134" s="9" t="s">
        <v>75</v>
      </c>
      <c r="I134" s="87" t="s">
        <v>138</v>
      </c>
      <c r="J134" s="87">
        <f t="shared" si="36"/>
        <v>24.75</v>
      </c>
      <c r="K134" s="200">
        <v>2016</v>
      </c>
      <c r="L134" s="87"/>
      <c r="M134" s="87"/>
      <c r="N134" s="87"/>
      <c r="O134" s="87"/>
      <c r="P134" s="87"/>
      <c r="Q134" s="87"/>
      <c r="R134" s="87">
        <v>33.33</v>
      </c>
      <c r="S134" s="87">
        <v>0.16</v>
      </c>
      <c r="T134" s="87"/>
      <c r="U134" s="87"/>
      <c r="V134" s="87"/>
      <c r="W134" s="87"/>
      <c r="X134" s="87"/>
      <c r="Y134" s="87"/>
      <c r="Z134" s="87"/>
      <c r="AA134" s="87"/>
      <c r="AB134" s="87"/>
      <c r="AC134" s="87">
        <v>24.75</v>
      </c>
      <c r="AD134" s="87"/>
      <c r="AE134" s="87"/>
      <c r="AF134" s="87"/>
      <c r="AG134" s="87"/>
      <c r="AH134" s="87"/>
      <c r="AI134" s="235">
        <f t="shared" si="29"/>
        <v>24.75</v>
      </c>
      <c r="AJ134" s="219">
        <v>3</v>
      </c>
      <c r="AK134" s="87" t="s">
        <v>160</v>
      </c>
      <c r="AL134" s="90" t="s">
        <v>263</v>
      </c>
      <c r="AM134" s="100"/>
    </row>
    <row r="135" spans="1:39" ht="66">
      <c r="A135" s="110">
        <v>27</v>
      </c>
      <c r="B135" s="90" t="s">
        <v>145</v>
      </c>
      <c r="C135" s="9" t="s">
        <v>43</v>
      </c>
      <c r="D135" s="87">
        <v>37.68</v>
      </c>
      <c r="E135" s="87">
        <v>0.16</v>
      </c>
      <c r="F135" s="87">
        <v>30.61</v>
      </c>
      <c r="G135" s="87">
        <v>0.16</v>
      </c>
      <c r="H135" s="9" t="s">
        <v>76</v>
      </c>
      <c r="I135" s="87" t="s">
        <v>138</v>
      </c>
      <c r="J135" s="87">
        <f t="shared" si="36"/>
        <v>28.1</v>
      </c>
      <c r="K135" s="200">
        <v>2016</v>
      </c>
      <c r="L135" s="87"/>
      <c r="M135" s="87"/>
      <c r="N135" s="87"/>
      <c r="O135" s="87"/>
      <c r="P135" s="87"/>
      <c r="Q135" s="87"/>
      <c r="R135" s="87">
        <v>37.68</v>
      </c>
      <c r="S135" s="87">
        <v>0.16</v>
      </c>
      <c r="T135" s="87"/>
      <c r="U135" s="87"/>
      <c r="V135" s="87"/>
      <c r="W135" s="87"/>
      <c r="X135" s="87"/>
      <c r="Y135" s="87"/>
      <c r="Z135" s="87"/>
      <c r="AA135" s="87"/>
      <c r="AB135" s="87"/>
      <c r="AC135" s="87">
        <v>28.1</v>
      </c>
      <c r="AD135" s="87"/>
      <c r="AE135" s="87"/>
      <c r="AF135" s="87"/>
      <c r="AG135" s="87"/>
      <c r="AH135" s="87"/>
      <c r="AI135" s="235">
        <f t="shared" si="29"/>
        <v>28.1</v>
      </c>
      <c r="AJ135" s="219">
        <v>3</v>
      </c>
      <c r="AK135" s="87" t="s">
        <v>160</v>
      </c>
      <c r="AL135" s="90" t="s">
        <v>263</v>
      </c>
      <c r="AM135" s="100"/>
    </row>
    <row r="136" spans="1:39" ht="33">
      <c r="A136" s="110">
        <v>29</v>
      </c>
      <c r="B136" s="90" t="s">
        <v>145</v>
      </c>
      <c r="C136" s="9" t="s">
        <v>88</v>
      </c>
      <c r="D136" s="87"/>
      <c r="E136" s="87"/>
      <c r="F136" s="87"/>
      <c r="G136" s="87"/>
      <c r="H136" s="9" t="s">
        <v>89</v>
      </c>
      <c r="I136" s="87" t="s">
        <v>138</v>
      </c>
      <c r="J136" s="87">
        <f>SUM(Z136:AH136)</f>
        <v>480</v>
      </c>
      <c r="K136" s="200" t="s">
        <v>256</v>
      </c>
      <c r="L136" s="87"/>
      <c r="M136" s="87"/>
      <c r="N136" s="87"/>
      <c r="O136" s="87"/>
      <c r="P136" s="87"/>
      <c r="Q136" s="87"/>
      <c r="R136" s="87"/>
      <c r="S136" s="87"/>
      <c r="T136" s="87"/>
      <c r="U136" s="87"/>
      <c r="V136" s="87"/>
      <c r="W136" s="87"/>
      <c r="X136" s="87"/>
      <c r="Y136" s="87"/>
      <c r="Z136" s="87"/>
      <c r="AA136" s="87"/>
      <c r="AB136" s="87"/>
      <c r="AC136" s="87">
        <v>100</v>
      </c>
      <c r="AD136" s="87">
        <v>100</v>
      </c>
      <c r="AE136" s="87">
        <v>70</v>
      </c>
      <c r="AF136" s="87">
        <v>70</v>
      </c>
      <c r="AG136" s="87">
        <v>70</v>
      </c>
      <c r="AH136" s="87">
        <v>70</v>
      </c>
      <c r="AI136" s="235">
        <f t="shared" si="29"/>
        <v>480</v>
      </c>
      <c r="AJ136" s="219">
        <v>3</v>
      </c>
      <c r="AK136" s="87" t="s">
        <v>160</v>
      </c>
      <c r="AL136" s="90"/>
      <c r="AM136" s="100"/>
    </row>
    <row r="137" spans="3:35" ht="20.25" hidden="1">
      <c r="C137" s="20" t="s">
        <v>151</v>
      </c>
      <c r="D137" s="2" t="e">
        <f>SUM(D138:D141)</f>
        <v>#REF!</v>
      </c>
      <c r="E137" s="2" t="e">
        <f>SUM(E138:E141)</f>
        <v>#REF!</v>
      </c>
      <c r="F137" s="2" t="e">
        <f>SUM(F138:F141)</f>
        <v>#REF!</v>
      </c>
      <c r="G137" s="2" t="e">
        <f>SUM(G138:G141)</f>
        <v>#REF!</v>
      </c>
      <c r="H137" s="2"/>
      <c r="I137" s="2"/>
      <c r="J137" s="2" t="e">
        <f>SUM(J138:J141)</f>
        <v>#REF!</v>
      </c>
      <c r="L137" s="116" t="e">
        <f>SUM(L138:L141)</f>
        <v>#REF!</v>
      </c>
      <c r="M137" s="116" t="e">
        <f>SUM(M138:M141)</f>
        <v>#REF!</v>
      </c>
      <c r="N137" s="116" t="e">
        <f>SUM(N138:N141)</f>
        <v>#REF!</v>
      </c>
      <c r="O137" s="116" t="e">
        <f>SUM(O138:O141)</f>
        <v>#REF!</v>
      </c>
      <c r="P137" s="116"/>
      <c r="Q137" s="116"/>
      <c r="R137" s="116"/>
      <c r="S137" s="116"/>
      <c r="T137" s="116"/>
      <c r="U137" s="116"/>
      <c r="V137" s="116" t="e">
        <f>SUM(V138:V141)</f>
        <v>#REF!</v>
      </c>
      <c r="W137" s="116" t="e">
        <f>SUM(W138:W141)</f>
        <v>#REF!</v>
      </c>
      <c r="X137" s="116" t="e">
        <f>SUM(X138:X141)</f>
        <v>#REF!</v>
      </c>
      <c r="Y137" s="116" t="e">
        <f>SUM(Y138:Y141)</f>
        <v>#REF!</v>
      </c>
      <c r="Z137" s="116" t="e">
        <f>SUM(Z138:Z141)</f>
        <v>#REF!</v>
      </c>
      <c r="AA137" s="116"/>
      <c r="AB137" s="116"/>
      <c r="AC137" s="116" t="e">
        <f>SUM(AC138:AC141)</f>
        <v>#REF!</v>
      </c>
      <c r="AD137" s="116" t="e">
        <f>SUM(AD138:AD141)</f>
        <v>#REF!</v>
      </c>
      <c r="AE137" s="116"/>
      <c r="AF137" s="116"/>
      <c r="AG137" s="116" t="e">
        <f>SUM(AG138:AG141)</f>
        <v>#REF!</v>
      </c>
      <c r="AH137" s="116" t="e">
        <f>SUM(AH138:AH141)</f>
        <v>#REF!</v>
      </c>
      <c r="AI137" s="235" t="e">
        <f t="shared" si="29"/>
        <v>#REF!</v>
      </c>
    </row>
    <row r="138" spans="3:35" ht="34.5" hidden="1">
      <c r="C138" s="16" t="s">
        <v>36</v>
      </c>
      <c r="D138" s="2" t="e">
        <f>#REF!</f>
        <v>#REF!</v>
      </c>
      <c r="E138" s="2" t="e">
        <f>#REF!</f>
        <v>#REF!</v>
      </c>
      <c r="F138" s="2" t="e">
        <f>#REF!</f>
        <v>#REF!</v>
      </c>
      <c r="G138" s="2" t="e">
        <f>#REF!</f>
        <v>#REF!</v>
      </c>
      <c r="H138" s="2"/>
      <c r="I138" s="2"/>
      <c r="J138" s="2" t="e">
        <f>#REF!</f>
        <v>#REF!</v>
      </c>
      <c r="L138" s="116" t="e">
        <f>#REF!</f>
        <v>#REF!</v>
      </c>
      <c r="M138" s="116" t="e">
        <f>#REF!</f>
        <v>#REF!</v>
      </c>
      <c r="N138" s="116" t="e">
        <f>#REF!</f>
        <v>#REF!</v>
      </c>
      <c r="O138" s="116" t="e">
        <f>#REF!</f>
        <v>#REF!</v>
      </c>
      <c r="P138" s="116"/>
      <c r="Q138" s="116"/>
      <c r="R138" s="116"/>
      <c r="S138" s="116"/>
      <c r="T138" s="116"/>
      <c r="U138" s="116"/>
      <c r="V138" s="116" t="e">
        <f>#REF!</f>
        <v>#REF!</v>
      </c>
      <c r="W138" s="116" t="e">
        <f>#REF!</f>
        <v>#REF!</v>
      </c>
      <c r="X138" s="116" t="e">
        <f>#REF!</f>
        <v>#REF!</v>
      </c>
      <c r="Y138" s="116" t="e">
        <f>#REF!</f>
        <v>#REF!</v>
      </c>
      <c r="Z138" s="116" t="e">
        <f>#REF!</f>
        <v>#REF!</v>
      </c>
      <c r="AA138" s="116"/>
      <c r="AB138" s="116"/>
      <c r="AC138" s="116" t="e">
        <f>#REF!</f>
        <v>#REF!</v>
      </c>
      <c r="AD138" s="116" t="e">
        <f>#REF!</f>
        <v>#REF!</v>
      </c>
      <c r="AE138" s="116"/>
      <c r="AF138" s="116"/>
      <c r="AG138" s="116" t="e">
        <f>#REF!</f>
        <v>#REF!</v>
      </c>
      <c r="AH138" s="116" t="e">
        <f>#REF!</f>
        <v>#REF!</v>
      </c>
      <c r="AI138" s="235" t="e">
        <f t="shared" si="29"/>
        <v>#REF!</v>
      </c>
    </row>
    <row r="139" spans="3:35" ht="34.5" hidden="1">
      <c r="C139" s="16" t="s">
        <v>37</v>
      </c>
      <c r="D139" s="2">
        <f aca="true" t="shared" si="37" ref="D139:G140">D88</f>
        <v>0</v>
      </c>
      <c r="E139" s="2">
        <f t="shared" si="37"/>
        <v>0</v>
      </c>
      <c r="F139" s="2">
        <f t="shared" si="37"/>
        <v>0</v>
      </c>
      <c r="G139" s="2">
        <f t="shared" si="37"/>
        <v>0</v>
      </c>
      <c r="H139" s="2"/>
      <c r="I139" s="2"/>
      <c r="J139" s="2">
        <f>J88</f>
        <v>70.8</v>
      </c>
      <c r="L139" s="116">
        <f aca="true" t="shared" si="38" ref="L139:O140">L88</f>
        <v>0</v>
      </c>
      <c r="M139" s="116">
        <f t="shared" si="38"/>
        <v>0</v>
      </c>
      <c r="N139" s="116">
        <f t="shared" si="38"/>
        <v>0</v>
      </c>
      <c r="O139" s="116">
        <f t="shared" si="38"/>
        <v>0</v>
      </c>
      <c r="P139" s="116"/>
      <c r="Q139" s="116"/>
      <c r="R139" s="116"/>
      <c r="S139" s="116"/>
      <c r="T139" s="116"/>
      <c r="U139" s="116"/>
      <c r="V139" s="116">
        <f aca="true" t="shared" si="39" ref="V139:AD140">V88</f>
        <v>0</v>
      </c>
      <c r="W139" s="116">
        <f t="shared" si="39"/>
        <v>0</v>
      </c>
      <c r="X139" s="116">
        <f t="shared" si="39"/>
        <v>0</v>
      </c>
      <c r="Y139" s="116">
        <f t="shared" si="39"/>
        <v>0</v>
      </c>
      <c r="Z139" s="116">
        <f t="shared" si="39"/>
        <v>0</v>
      </c>
      <c r="AA139" s="116"/>
      <c r="AB139" s="116"/>
      <c r="AC139" s="116">
        <f t="shared" si="39"/>
        <v>0</v>
      </c>
      <c r="AD139" s="116">
        <f t="shared" si="39"/>
        <v>23</v>
      </c>
      <c r="AE139" s="116"/>
      <c r="AF139" s="116"/>
      <c r="AG139" s="116">
        <f>AG88</f>
        <v>0</v>
      </c>
      <c r="AH139" s="116">
        <f>AH88</f>
        <v>0</v>
      </c>
      <c r="AI139" s="235">
        <f t="shared" si="29"/>
        <v>23</v>
      </c>
    </row>
    <row r="140" spans="3:35" ht="20.25" hidden="1">
      <c r="C140" s="16" t="s">
        <v>38</v>
      </c>
      <c r="D140" s="2">
        <f t="shared" si="37"/>
        <v>0</v>
      </c>
      <c r="E140" s="2">
        <f t="shared" si="37"/>
        <v>0</v>
      </c>
      <c r="F140" s="2">
        <f t="shared" si="37"/>
        <v>0</v>
      </c>
      <c r="G140" s="2">
        <f t="shared" si="37"/>
        <v>0</v>
      </c>
      <c r="H140" s="2"/>
      <c r="I140" s="2"/>
      <c r="J140" s="2">
        <f>J89</f>
        <v>76.4</v>
      </c>
      <c r="L140" s="116">
        <f t="shared" si="38"/>
        <v>0</v>
      </c>
      <c r="M140" s="116">
        <f t="shared" si="38"/>
        <v>0</v>
      </c>
      <c r="N140" s="116">
        <f t="shared" si="38"/>
        <v>0</v>
      </c>
      <c r="O140" s="116">
        <f t="shared" si="38"/>
        <v>0</v>
      </c>
      <c r="P140" s="116"/>
      <c r="Q140" s="116"/>
      <c r="R140" s="116"/>
      <c r="S140" s="116"/>
      <c r="T140" s="116"/>
      <c r="U140" s="116"/>
      <c r="V140" s="116">
        <f t="shared" si="39"/>
        <v>0</v>
      </c>
      <c r="W140" s="116">
        <f t="shared" si="39"/>
        <v>0</v>
      </c>
      <c r="X140" s="116">
        <f t="shared" si="39"/>
        <v>0</v>
      </c>
      <c r="Y140" s="116">
        <f t="shared" si="39"/>
        <v>0</v>
      </c>
      <c r="Z140" s="116">
        <f t="shared" si="39"/>
        <v>0</v>
      </c>
      <c r="AA140" s="116"/>
      <c r="AB140" s="116"/>
      <c r="AC140" s="116">
        <f t="shared" si="39"/>
        <v>0</v>
      </c>
      <c r="AD140" s="116">
        <f t="shared" si="39"/>
        <v>6.4</v>
      </c>
      <c r="AE140" s="116"/>
      <c r="AF140" s="116"/>
      <c r="AG140" s="116">
        <f>AG89</f>
        <v>25</v>
      </c>
      <c r="AH140" s="116">
        <f>AH89</f>
        <v>25</v>
      </c>
      <c r="AI140" s="235">
        <f t="shared" si="29"/>
        <v>56.4</v>
      </c>
    </row>
    <row r="141" spans="3:35" ht="34.5" hidden="1">
      <c r="C141" s="16" t="s">
        <v>39</v>
      </c>
      <c r="D141" s="2">
        <f>D90+D86+D87</f>
        <v>0</v>
      </c>
      <c r="E141" s="2">
        <f>E90+E86+E87</f>
        <v>0</v>
      </c>
      <c r="F141" s="2">
        <f>F90+F86+F87</f>
        <v>0</v>
      </c>
      <c r="G141" s="2">
        <f>G90+G86+G87</f>
        <v>0</v>
      </c>
      <c r="H141" s="2"/>
      <c r="I141" s="2"/>
      <c r="J141" s="2">
        <f>J90+J86+J87</f>
        <v>430.1</v>
      </c>
      <c r="L141" s="116">
        <f>L90+L86+L87</f>
        <v>0</v>
      </c>
      <c r="M141" s="116">
        <f>M90+M86+M87</f>
        <v>0</v>
      </c>
      <c r="N141" s="116">
        <f>N90+N86+N87</f>
        <v>0</v>
      </c>
      <c r="O141" s="116">
        <f>O90+O86+O87</f>
        <v>0</v>
      </c>
      <c r="P141" s="116"/>
      <c r="Q141" s="116"/>
      <c r="R141" s="116"/>
      <c r="S141" s="116"/>
      <c r="T141" s="116"/>
      <c r="U141" s="116"/>
      <c r="V141" s="116">
        <f aca="true" t="shared" si="40" ref="V141:AD141">V90+V86+V87</f>
        <v>0</v>
      </c>
      <c r="W141" s="116">
        <f t="shared" si="40"/>
        <v>0</v>
      </c>
      <c r="X141" s="116">
        <f t="shared" si="40"/>
        <v>0</v>
      </c>
      <c r="Y141" s="116">
        <f t="shared" si="40"/>
        <v>0</v>
      </c>
      <c r="Z141" s="116">
        <f t="shared" si="40"/>
        <v>0</v>
      </c>
      <c r="AA141" s="116"/>
      <c r="AB141" s="116"/>
      <c r="AC141" s="116">
        <f t="shared" si="40"/>
        <v>0</v>
      </c>
      <c r="AD141" s="116">
        <f t="shared" si="40"/>
        <v>95.1</v>
      </c>
      <c r="AE141" s="116"/>
      <c r="AF141" s="116"/>
      <c r="AG141" s="116">
        <f>AG90+AG86+AG87</f>
        <v>100</v>
      </c>
      <c r="AH141" s="116">
        <f>AH90+AH86+AH87</f>
        <v>40</v>
      </c>
      <c r="AI141" s="235">
        <f t="shared" si="29"/>
        <v>235.1</v>
      </c>
    </row>
    <row r="142" spans="12:35" ht="20.25" hidden="1">
      <c r="L142" s="102"/>
      <c r="M142" s="102"/>
      <c r="N142" s="102"/>
      <c r="O142" s="102"/>
      <c r="P142" s="102"/>
      <c r="Q142" s="102"/>
      <c r="R142" s="102"/>
      <c r="S142" s="102"/>
      <c r="T142" s="102"/>
      <c r="U142" s="102"/>
      <c r="V142" s="102"/>
      <c r="W142" s="102"/>
      <c r="X142" s="102"/>
      <c r="Y142" s="102"/>
      <c r="Z142" s="116"/>
      <c r="AA142" s="116"/>
      <c r="AB142" s="116"/>
      <c r="AC142" s="116"/>
      <c r="AD142" s="116"/>
      <c r="AE142" s="116"/>
      <c r="AF142" s="116"/>
      <c r="AG142" s="116"/>
      <c r="AH142" s="116"/>
      <c r="AI142" s="235">
        <f t="shared" si="29"/>
        <v>0</v>
      </c>
    </row>
    <row r="143" spans="3:35" ht="26.25" hidden="1">
      <c r="C143" s="21" t="s">
        <v>153</v>
      </c>
      <c r="D143" s="34" t="e">
        <f>#REF!+D62</f>
        <v>#REF!</v>
      </c>
      <c r="E143" s="34" t="e">
        <f>#REF!+E62</f>
        <v>#REF!</v>
      </c>
      <c r="F143" s="34" t="e">
        <f>#REF!+F62</f>
        <v>#REF!</v>
      </c>
      <c r="G143" s="34" t="e">
        <f>#REF!+G62</f>
        <v>#REF!</v>
      </c>
      <c r="H143" s="2"/>
      <c r="I143" s="2"/>
      <c r="J143" s="34" t="e">
        <f>#REF!+J62</f>
        <v>#REF!</v>
      </c>
      <c r="K143" s="34"/>
      <c r="L143" s="225" t="e">
        <f>#REF!+L62</f>
        <v>#REF!</v>
      </c>
      <c r="M143" s="225" t="e">
        <f>#REF!+M62</f>
        <v>#REF!</v>
      </c>
      <c r="N143" s="225" t="e">
        <f>#REF!+N62</f>
        <v>#REF!</v>
      </c>
      <c r="O143" s="225" t="e">
        <f>#REF!+O62</f>
        <v>#REF!</v>
      </c>
      <c r="P143" s="225"/>
      <c r="Q143" s="225"/>
      <c r="R143" s="225"/>
      <c r="S143" s="225"/>
      <c r="T143" s="225"/>
      <c r="U143" s="225"/>
      <c r="V143" s="225" t="e">
        <f>#REF!+V62</f>
        <v>#REF!</v>
      </c>
      <c r="W143" s="225" t="e">
        <f>#REF!+W62</f>
        <v>#REF!</v>
      </c>
      <c r="X143" s="225" t="e">
        <f>#REF!+X62</f>
        <v>#REF!</v>
      </c>
      <c r="Y143" s="225" t="e">
        <f>#REF!+Y62</f>
        <v>#REF!</v>
      </c>
      <c r="Z143" s="225" t="e">
        <f>#REF!+Z62</f>
        <v>#REF!</v>
      </c>
      <c r="AA143" s="225"/>
      <c r="AB143" s="225"/>
      <c r="AC143" s="225" t="e">
        <f>#REF!+AC62</f>
        <v>#REF!</v>
      </c>
      <c r="AD143" s="225" t="e">
        <f>#REF!+AD62</f>
        <v>#REF!</v>
      </c>
      <c r="AE143" s="225"/>
      <c r="AF143" s="225"/>
      <c r="AG143" s="225" t="e">
        <f>#REF!+AG62</f>
        <v>#REF!</v>
      </c>
      <c r="AH143" s="225" t="e">
        <f>#REF!+AH62</f>
        <v>#REF!</v>
      </c>
      <c r="AI143" s="235" t="e">
        <f t="shared" si="29"/>
        <v>#REF!</v>
      </c>
    </row>
    <row r="144" spans="3:35" ht="20.25" hidden="1">
      <c r="C144" s="17" t="s">
        <v>147</v>
      </c>
      <c r="D144" s="2" t="e">
        <f>#REF!+D63</f>
        <v>#REF!</v>
      </c>
      <c r="E144" s="2" t="e">
        <f>#REF!+E63</f>
        <v>#REF!</v>
      </c>
      <c r="F144" s="2" t="e">
        <f>#REF!+F63</f>
        <v>#REF!</v>
      </c>
      <c r="G144" s="2" t="e">
        <f>#REF!+G63</f>
        <v>#REF!</v>
      </c>
      <c r="H144" s="2"/>
      <c r="I144" s="2"/>
      <c r="J144" s="2" t="e">
        <f>#REF!+J63</f>
        <v>#REF!</v>
      </c>
      <c r="L144" s="116" t="e">
        <f>#REF!+L63</f>
        <v>#REF!</v>
      </c>
      <c r="M144" s="116" t="e">
        <f>#REF!+M63</f>
        <v>#REF!</v>
      </c>
      <c r="N144" s="116" t="e">
        <f>#REF!+N63</f>
        <v>#REF!</v>
      </c>
      <c r="O144" s="116" t="e">
        <f>#REF!+O63</f>
        <v>#REF!</v>
      </c>
      <c r="P144" s="116"/>
      <c r="Q144" s="116"/>
      <c r="R144" s="116"/>
      <c r="S144" s="116"/>
      <c r="T144" s="116"/>
      <c r="U144" s="116"/>
      <c r="V144" s="116" t="e">
        <f>#REF!+V63</f>
        <v>#REF!</v>
      </c>
      <c r="W144" s="116" t="e">
        <f>#REF!+W63</f>
        <v>#REF!</v>
      </c>
      <c r="X144" s="116" t="e">
        <f>#REF!+X63</f>
        <v>#REF!</v>
      </c>
      <c r="Y144" s="116" t="e">
        <f>#REF!+Y63</f>
        <v>#REF!</v>
      </c>
      <c r="Z144" s="116" t="e">
        <f>#REF!+Z63</f>
        <v>#REF!</v>
      </c>
      <c r="AA144" s="116"/>
      <c r="AB144" s="116"/>
      <c r="AC144" s="116" t="e">
        <f>#REF!+AC63</f>
        <v>#REF!</v>
      </c>
      <c r="AD144" s="116" t="e">
        <f>#REF!+AD63</f>
        <v>#REF!</v>
      </c>
      <c r="AE144" s="116"/>
      <c r="AF144" s="116"/>
      <c r="AG144" s="116" t="e">
        <f>#REF!+AG63</f>
        <v>#REF!</v>
      </c>
      <c r="AH144" s="116" t="e">
        <f>#REF!+AH63</f>
        <v>#REF!</v>
      </c>
      <c r="AI144" s="235" t="e">
        <f t="shared" si="29"/>
        <v>#REF!</v>
      </c>
    </row>
    <row r="145" spans="3:35" ht="20.25" hidden="1">
      <c r="C145" s="17" t="s">
        <v>148</v>
      </c>
      <c r="D145" s="2" t="e">
        <f>#REF!+D64</f>
        <v>#REF!</v>
      </c>
      <c r="E145" s="2" t="e">
        <f>#REF!+E64</f>
        <v>#REF!</v>
      </c>
      <c r="F145" s="2" t="e">
        <f>#REF!+F64</f>
        <v>#REF!</v>
      </c>
      <c r="G145" s="2" t="e">
        <f>#REF!+G64</f>
        <v>#REF!</v>
      </c>
      <c r="H145" s="2"/>
      <c r="I145" s="2"/>
      <c r="J145" s="2" t="e">
        <f>#REF!+J64</f>
        <v>#REF!</v>
      </c>
      <c r="L145" s="116" t="e">
        <f>#REF!+L64</f>
        <v>#REF!</v>
      </c>
      <c r="M145" s="116" t="e">
        <f>#REF!+M64</f>
        <v>#REF!</v>
      </c>
      <c r="N145" s="116" t="e">
        <f>#REF!+N64</f>
        <v>#REF!</v>
      </c>
      <c r="O145" s="116" t="e">
        <f>#REF!+O64</f>
        <v>#REF!</v>
      </c>
      <c r="P145" s="116"/>
      <c r="Q145" s="116"/>
      <c r="R145" s="116"/>
      <c r="S145" s="116"/>
      <c r="T145" s="116"/>
      <c r="U145" s="116"/>
      <c r="V145" s="116" t="e">
        <f>#REF!+V64</f>
        <v>#REF!</v>
      </c>
      <c r="W145" s="116" t="e">
        <f>#REF!+W64</f>
        <v>#REF!</v>
      </c>
      <c r="X145" s="116" t="e">
        <f>#REF!+X64</f>
        <v>#REF!</v>
      </c>
      <c r="Y145" s="116" t="e">
        <f>#REF!+Y64</f>
        <v>#REF!</v>
      </c>
      <c r="Z145" s="116" t="e">
        <f>#REF!+Z64</f>
        <v>#REF!</v>
      </c>
      <c r="AA145" s="116"/>
      <c r="AB145" s="116"/>
      <c r="AC145" s="116" t="e">
        <f>#REF!+AC64</f>
        <v>#REF!</v>
      </c>
      <c r="AD145" s="116" t="e">
        <f>#REF!+AD64</f>
        <v>#REF!</v>
      </c>
      <c r="AE145" s="116"/>
      <c r="AF145" s="116"/>
      <c r="AG145" s="116" t="e">
        <f>#REF!+AG64</f>
        <v>#REF!</v>
      </c>
      <c r="AH145" s="116" t="e">
        <f>#REF!+AH64</f>
        <v>#REF!</v>
      </c>
      <c r="AI145" s="235" t="e">
        <f t="shared" si="29"/>
        <v>#REF!</v>
      </c>
    </row>
    <row r="146" spans="3:35" ht="20.25" hidden="1">
      <c r="C146" s="17" t="s">
        <v>149</v>
      </c>
      <c r="D146" s="2" t="e">
        <f>#REF!+D65</f>
        <v>#REF!</v>
      </c>
      <c r="E146" s="2" t="e">
        <f>#REF!+E65</f>
        <v>#REF!</v>
      </c>
      <c r="F146" s="2" t="e">
        <f>#REF!+F65</f>
        <v>#REF!</v>
      </c>
      <c r="G146" s="2" t="e">
        <f>#REF!+G65</f>
        <v>#REF!</v>
      </c>
      <c r="H146" s="2"/>
      <c r="I146" s="2"/>
      <c r="J146" s="2" t="e">
        <f>#REF!+J65</f>
        <v>#REF!</v>
      </c>
      <c r="L146" s="116" t="e">
        <f>#REF!+L65</f>
        <v>#REF!</v>
      </c>
      <c r="M146" s="116" t="e">
        <f>#REF!+M65</f>
        <v>#REF!</v>
      </c>
      <c r="N146" s="116" t="e">
        <f>#REF!+N65</f>
        <v>#REF!</v>
      </c>
      <c r="O146" s="116" t="e">
        <f>#REF!+O65</f>
        <v>#REF!</v>
      </c>
      <c r="P146" s="116"/>
      <c r="Q146" s="116"/>
      <c r="R146" s="116"/>
      <c r="S146" s="116"/>
      <c r="T146" s="116"/>
      <c r="U146" s="116"/>
      <c r="V146" s="116" t="e">
        <f>#REF!+V65</f>
        <v>#REF!</v>
      </c>
      <c r="W146" s="116" t="e">
        <f>#REF!+W65</f>
        <v>#REF!</v>
      </c>
      <c r="X146" s="116" t="e">
        <f>#REF!+X65</f>
        <v>#REF!</v>
      </c>
      <c r="Y146" s="116" t="e">
        <f>#REF!+Y65</f>
        <v>#REF!</v>
      </c>
      <c r="Z146" s="116" t="e">
        <f>#REF!+Z65</f>
        <v>#REF!</v>
      </c>
      <c r="AA146" s="116"/>
      <c r="AB146" s="116"/>
      <c r="AC146" s="116" t="e">
        <f>#REF!+AC65</f>
        <v>#REF!</v>
      </c>
      <c r="AD146" s="116" t="e">
        <f>#REF!+AD65</f>
        <v>#REF!</v>
      </c>
      <c r="AE146" s="116"/>
      <c r="AF146" s="116"/>
      <c r="AG146" s="116" t="e">
        <f>#REF!+AG65</f>
        <v>#REF!</v>
      </c>
      <c r="AH146" s="116" t="e">
        <f>#REF!+AH65</f>
        <v>#REF!</v>
      </c>
      <c r="AI146" s="235" t="e">
        <f t="shared" si="29"/>
        <v>#REF!</v>
      </c>
    </row>
    <row r="147" spans="3:35" ht="20.25" hidden="1">
      <c r="C147" s="22" t="s">
        <v>151</v>
      </c>
      <c r="D147" s="2" t="e">
        <f aca="true" t="shared" si="41" ref="D147:G151">D137+D66</f>
        <v>#REF!</v>
      </c>
      <c r="E147" s="2" t="e">
        <f t="shared" si="41"/>
        <v>#REF!</v>
      </c>
      <c r="F147" s="2" t="e">
        <f t="shared" si="41"/>
        <v>#REF!</v>
      </c>
      <c r="G147" s="2" t="e">
        <f t="shared" si="41"/>
        <v>#REF!</v>
      </c>
      <c r="H147" s="2"/>
      <c r="I147" s="2"/>
      <c r="J147" s="2" t="e">
        <f>J137+J66</f>
        <v>#REF!</v>
      </c>
      <c r="L147" s="116" t="e">
        <f aca="true" t="shared" si="42" ref="L147:O151">L137+L66</f>
        <v>#REF!</v>
      </c>
      <c r="M147" s="116" t="e">
        <f t="shared" si="42"/>
        <v>#REF!</v>
      </c>
      <c r="N147" s="116" t="e">
        <f t="shared" si="42"/>
        <v>#REF!</v>
      </c>
      <c r="O147" s="116" t="e">
        <f t="shared" si="42"/>
        <v>#REF!</v>
      </c>
      <c r="P147" s="116"/>
      <c r="Q147" s="116"/>
      <c r="R147" s="116"/>
      <c r="S147" s="116"/>
      <c r="T147" s="116"/>
      <c r="U147" s="116"/>
      <c r="V147" s="116" t="e">
        <f aca="true" t="shared" si="43" ref="V147:AD151">V137+V66</f>
        <v>#REF!</v>
      </c>
      <c r="W147" s="116" t="e">
        <f t="shared" si="43"/>
        <v>#REF!</v>
      </c>
      <c r="X147" s="116" t="e">
        <f t="shared" si="43"/>
        <v>#REF!</v>
      </c>
      <c r="Y147" s="116" t="e">
        <f t="shared" si="43"/>
        <v>#REF!</v>
      </c>
      <c r="Z147" s="116" t="e">
        <f t="shared" si="43"/>
        <v>#REF!</v>
      </c>
      <c r="AA147" s="116"/>
      <c r="AB147" s="116"/>
      <c r="AC147" s="116" t="e">
        <f t="shared" si="43"/>
        <v>#REF!</v>
      </c>
      <c r="AD147" s="116" t="e">
        <f t="shared" si="43"/>
        <v>#REF!</v>
      </c>
      <c r="AE147" s="116"/>
      <c r="AF147" s="116"/>
      <c r="AG147" s="116" t="e">
        <f aca="true" t="shared" si="44" ref="AG147:AH151">AG137+AG66</f>
        <v>#REF!</v>
      </c>
      <c r="AH147" s="116" t="e">
        <f t="shared" si="44"/>
        <v>#REF!</v>
      </c>
      <c r="AI147" s="235" t="e">
        <f t="shared" si="29"/>
        <v>#REF!</v>
      </c>
    </row>
    <row r="148" spans="3:35" ht="34.5" hidden="1">
      <c r="C148" s="16" t="s">
        <v>36</v>
      </c>
      <c r="D148" s="2" t="e">
        <f t="shared" si="41"/>
        <v>#REF!</v>
      </c>
      <c r="E148" s="2" t="e">
        <f t="shared" si="41"/>
        <v>#REF!</v>
      </c>
      <c r="F148" s="2" t="e">
        <f t="shared" si="41"/>
        <v>#REF!</v>
      </c>
      <c r="G148" s="2" t="e">
        <f t="shared" si="41"/>
        <v>#REF!</v>
      </c>
      <c r="H148" s="2"/>
      <c r="I148" s="2"/>
      <c r="J148" s="2" t="e">
        <f>J138+J67</f>
        <v>#REF!</v>
      </c>
      <c r="L148" s="116" t="e">
        <f t="shared" si="42"/>
        <v>#REF!</v>
      </c>
      <c r="M148" s="116" t="e">
        <f t="shared" si="42"/>
        <v>#REF!</v>
      </c>
      <c r="N148" s="116" t="e">
        <f t="shared" si="42"/>
        <v>#REF!</v>
      </c>
      <c r="O148" s="116" t="e">
        <f t="shared" si="42"/>
        <v>#REF!</v>
      </c>
      <c r="P148" s="116"/>
      <c r="Q148" s="116"/>
      <c r="R148" s="116"/>
      <c r="S148" s="116"/>
      <c r="T148" s="116"/>
      <c r="U148" s="116"/>
      <c r="V148" s="116" t="e">
        <f t="shared" si="43"/>
        <v>#REF!</v>
      </c>
      <c r="W148" s="116" t="e">
        <f t="shared" si="43"/>
        <v>#REF!</v>
      </c>
      <c r="X148" s="116" t="e">
        <f t="shared" si="43"/>
        <v>#REF!</v>
      </c>
      <c r="Y148" s="116" t="e">
        <f t="shared" si="43"/>
        <v>#REF!</v>
      </c>
      <c r="Z148" s="116" t="e">
        <f t="shared" si="43"/>
        <v>#REF!</v>
      </c>
      <c r="AA148" s="116"/>
      <c r="AB148" s="116"/>
      <c r="AC148" s="116" t="e">
        <f t="shared" si="43"/>
        <v>#REF!</v>
      </c>
      <c r="AD148" s="116" t="e">
        <f t="shared" si="43"/>
        <v>#REF!</v>
      </c>
      <c r="AE148" s="116"/>
      <c r="AF148" s="116"/>
      <c r="AG148" s="116" t="e">
        <f t="shared" si="44"/>
        <v>#REF!</v>
      </c>
      <c r="AH148" s="116" t="e">
        <f t="shared" si="44"/>
        <v>#REF!</v>
      </c>
      <c r="AI148" s="235" t="e">
        <f t="shared" si="29"/>
        <v>#REF!</v>
      </c>
    </row>
    <row r="149" spans="3:35" ht="34.5" hidden="1">
      <c r="C149" s="16" t="s">
        <v>37</v>
      </c>
      <c r="D149" s="2">
        <f t="shared" si="41"/>
        <v>0</v>
      </c>
      <c r="E149" s="2">
        <f t="shared" si="41"/>
        <v>0</v>
      </c>
      <c r="F149" s="2">
        <f t="shared" si="41"/>
        <v>0</v>
      </c>
      <c r="G149" s="2">
        <f t="shared" si="41"/>
        <v>0</v>
      </c>
      <c r="H149" s="2"/>
      <c r="I149" s="2"/>
      <c r="J149" s="2">
        <f>J139+J68</f>
        <v>70.8</v>
      </c>
      <c r="L149" s="116">
        <f t="shared" si="42"/>
        <v>0</v>
      </c>
      <c r="M149" s="116">
        <f t="shared" si="42"/>
        <v>0</v>
      </c>
      <c r="N149" s="116">
        <f t="shared" si="42"/>
        <v>0</v>
      </c>
      <c r="O149" s="116">
        <f t="shared" si="42"/>
        <v>0</v>
      </c>
      <c r="P149" s="116"/>
      <c r="Q149" s="116"/>
      <c r="R149" s="116"/>
      <c r="S149" s="116"/>
      <c r="T149" s="116"/>
      <c r="U149" s="116"/>
      <c r="V149" s="116">
        <f t="shared" si="43"/>
        <v>0</v>
      </c>
      <c r="W149" s="116">
        <f t="shared" si="43"/>
        <v>0</v>
      </c>
      <c r="X149" s="116">
        <f t="shared" si="43"/>
        <v>0</v>
      </c>
      <c r="Y149" s="116">
        <f t="shared" si="43"/>
        <v>0</v>
      </c>
      <c r="Z149" s="116">
        <f t="shared" si="43"/>
        <v>0</v>
      </c>
      <c r="AA149" s="116"/>
      <c r="AB149" s="116"/>
      <c r="AC149" s="116">
        <f t="shared" si="43"/>
        <v>0</v>
      </c>
      <c r="AD149" s="116">
        <f t="shared" si="43"/>
        <v>23</v>
      </c>
      <c r="AE149" s="116"/>
      <c r="AF149" s="116"/>
      <c r="AG149" s="116">
        <f t="shared" si="44"/>
        <v>0</v>
      </c>
      <c r="AH149" s="116">
        <f t="shared" si="44"/>
        <v>0</v>
      </c>
      <c r="AI149" s="235">
        <f t="shared" si="29"/>
        <v>23</v>
      </c>
    </row>
    <row r="150" spans="3:35" ht="20.25" hidden="1">
      <c r="C150" s="16" t="s">
        <v>38</v>
      </c>
      <c r="D150" s="2">
        <f t="shared" si="41"/>
        <v>0</v>
      </c>
      <c r="E150" s="2">
        <f t="shared" si="41"/>
        <v>0</v>
      </c>
      <c r="F150" s="2">
        <f t="shared" si="41"/>
        <v>0</v>
      </c>
      <c r="G150" s="2">
        <f t="shared" si="41"/>
        <v>0</v>
      </c>
      <c r="H150" s="2"/>
      <c r="I150" s="2"/>
      <c r="J150" s="2">
        <f>J140+J69</f>
        <v>76.4</v>
      </c>
      <c r="L150" s="116">
        <f t="shared" si="42"/>
        <v>0</v>
      </c>
      <c r="M150" s="116">
        <f t="shared" si="42"/>
        <v>0</v>
      </c>
      <c r="N150" s="116">
        <f t="shared" si="42"/>
        <v>0</v>
      </c>
      <c r="O150" s="116">
        <f t="shared" si="42"/>
        <v>0</v>
      </c>
      <c r="P150" s="116"/>
      <c r="Q150" s="116"/>
      <c r="R150" s="116"/>
      <c r="S150" s="116"/>
      <c r="T150" s="116"/>
      <c r="U150" s="116"/>
      <c r="V150" s="116">
        <f t="shared" si="43"/>
        <v>0</v>
      </c>
      <c r="W150" s="116">
        <f t="shared" si="43"/>
        <v>0</v>
      </c>
      <c r="X150" s="116">
        <f t="shared" si="43"/>
        <v>0</v>
      </c>
      <c r="Y150" s="116">
        <f t="shared" si="43"/>
        <v>0</v>
      </c>
      <c r="Z150" s="116">
        <f t="shared" si="43"/>
        <v>0</v>
      </c>
      <c r="AA150" s="116"/>
      <c r="AB150" s="116"/>
      <c r="AC150" s="116">
        <f t="shared" si="43"/>
        <v>0</v>
      </c>
      <c r="AD150" s="116">
        <f t="shared" si="43"/>
        <v>6.4</v>
      </c>
      <c r="AE150" s="116"/>
      <c r="AF150" s="116"/>
      <c r="AG150" s="116">
        <f t="shared" si="44"/>
        <v>25</v>
      </c>
      <c r="AH150" s="116">
        <f t="shared" si="44"/>
        <v>25</v>
      </c>
      <c r="AI150" s="235">
        <f t="shared" si="29"/>
        <v>56.4</v>
      </c>
    </row>
    <row r="151" spans="3:35" ht="34.5" hidden="1">
      <c r="C151" s="16" t="s">
        <v>39</v>
      </c>
      <c r="D151" s="2">
        <f t="shared" si="41"/>
        <v>0</v>
      </c>
      <c r="E151" s="2">
        <f t="shared" si="41"/>
        <v>0</v>
      </c>
      <c r="F151" s="2">
        <f t="shared" si="41"/>
        <v>0</v>
      </c>
      <c r="G151" s="2">
        <f t="shared" si="41"/>
        <v>0</v>
      </c>
      <c r="H151" s="2"/>
      <c r="I151" s="2"/>
      <c r="J151" s="2">
        <f>J141+J70</f>
        <v>584.7</v>
      </c>
      <c r="L151" s="116">
        <f t="shared" si="42"/>
        <v>0</v>
      </c>
      <c r="M151" s="116">
        <f t="shared" si="42"/>
        <v>0</v>
      </c>
      <c r="N151" s="116">
        <f t="shared" si="42"/>
        <v>0</v>
      </c>
      <c r="O151" s="116">
        <f t="shared" si="42"/>
        <v>0</v>
      </c>
      <c r="P151" s="116"/>
      <c r="Q151" s="116"/>
      <c r="R151" s="116"/>
      <c r="S151" s="116"/>
      <c r="T151" s="116"/>
      <c r="U151" s="116"/>
      <c r="V151" s="116">
        <f t="shared" si="43"/>
        <v>0</v>
      </c>
      <c r="W151" s="116">
        <f t="shared" si="43"/>
        <v>0</v>
      </c>
      <c r="X151" s="116">
        <f t="shared" si="43"/>
        <v>0</v>
      </c>
      <c r="Y151" s="116">
        <f t="shared" si="43"/>
        <v>0</v>
      </c>
      <c r="Z151" s="116">
        <f t="shared" si="43"/>
        <v>74.6</v>
      </c>
      <c r="AA151" s="116"/>
      <c r="AB151" s="116"/>
      <c r="AC151" s="116">
        <f t="shared" si="43"/>
        <v>80</v>
      </c>
      <c r="AD151" s="116">
        <f t="shared" si="43"/>
        <v>95.1</v>
      </c>
      <c r="AE151" s="116"/>
      <c r="AF151" s="116"/>
      <c r="AG151" s="116">
        <f t="shared" si="44"/>
        <v>100</v>
      </c>
      <c r="AH151" s="116">
        <f t="shared" si="44"/>
        <v>40</v>
      </c>
      <c r="AI151" s="235">
        <f t="shared" si="29"/>
        <v>315.1</v>
      </c>
    </row>
    <row r="152" spans="12:35" ht="20.25" hidden="1">
      <c r="L152" s="102"/>
      <c r="M152" s="102"/>
      <c r="N152" s="102"/>
      <c r="O152" s="102"/>
      <c r="P152" s="102"/>
      <c r="Q152" s="102"/>
      <c r="R152" s="102"/>
      <c r="S152" s="102"/>
      <c r="T152" s="102"/>
      <c r="U152" s="102"/>
      <c r="V152" s="102"/>
      <c r="W152" s="102"/>
      <c r="X152" s="102"/>
      <c r="Y152" s="102"/>
      <c r="Z152" s="116"/>
      <c r="AA152" s="116"/>
      <c r="AB152" s="116"/>
      <c r="AC152" s="116"/>
      <c r="AD152" s="116"/>
      <c r="AE152" s="116"/>
      <c r="AF152" s="116"/>
      <c r="AG152" s="116"/>
      <c r="AH152" s="116"/>
      <c r="AI152" s="235">
        <f t="shared" si="29"/>
        <v>0</v>
      </c>
    </row>
    <row r="153" spans="12:35" ht="20.25" hidden="1">
      <c r="L153" s="102"/>
      <c r="M153" s="102"/>
      <c r="N153" s="102"/>
      <c r="O153" s="102"/>
      <c r="P153" s="102"/>
      <c r="Q153" s="102"/>
      <c r="R153" s="102"/>
      <c r="S153" s="102"/>
      <c r="T153" s="102"/>
      <c r="U153" s="102"/>
      <c r="V153" s="102"/>
      <c r="W153" s="102"/>
      <c r="X153" s="102"/>
      <c r="Y153" s="102"/>
      <c r="Z153" s="116"/>
      <c r="AA153" s="116"/>
      <c r="AB153" s="116"/>
      <c r="AC153" s="116"/>
      <c r="AD153" s="116"/>
      <c r="AE153" s="116"/>
      <c r="AF153" s="116"/>
      <c r="AG153" s="116"/>
      <c r="AH153" s="116"/>
      <c r="AI153" s="235">
        <f t="shared" si="29"/>
        <v>0</v>
      </c>
    </row>
    <row r="154" spans="12:35" ht="20.25" hidden="1">
      <c r="L154" s="102"/>
      <c r="M154" s="102"/>
      <c r="N154" s="102"/>
      <c r="O154" s="102"/>
      <c r="P154" s="102"/>
      <c r="Q154" s="102"/>
      <c r="R154" s="102"/>
      <c r="S154" s="102"/>
      <c r="T154" s="102"/>
      <c r="U154" s="102"/>
      <c r="V154" s="102"/>
      <c r="W154" s="102"/>
      <c r="X154" s="102"/>
      <c r="Y154" s="102"/>
      <c r="Z154" s="116"/>
      <c r="AA154" s="116"/>
      <c r="AB154" s="116"/>
      <c r="AC154" s="116"/>
      <c r="AD154" s="116"/>
      <c r="AE154" s="116"/>
      <c r="AF154" s="116"/>
      <c r="AG154" s="116"/>
      <c r="AH154" s="116"/>
      <c r="AI154" s="235">
        <f aca="true" t="shared" si="45" ref="AI154:AI179">AC154+AD154+AE154+AF154+AG154+AH154</f>
        <v>0</v>
      </c>
    </row>
    <row r="155" spans="12:35" ht="20.25" hidden="1">
      <c r="L155" s="102"/>
      <c r="M155" s="102"/>
      <c r="N155" s="102"/>
      <c r="O155" s="102"/>
      <c r="P155" s="102"/>
      <c r="Q155" s="102"/>
      <c r="R155" s="102"/>
      <c r="S155" s="102"/>
      <c r="T155" s="102"/>
      <c r="U155" s="102"/>
      <c r="V155" s="102"/>
      <c r="W155" s="102"/>
      <c r="X155" s="102"/>
      <c r="Y155" s="102"/>
      <c r="Z155" s="116"/>
      <c r="AA155" s="116"/>
      <c r="AB155" s="116"/>
      <c r="AC155" s="116"/>
      <c r="AD155" s="116"/>
      <c r="AE155" s="116"/>
      <c r="AF155" s="116"/>
      <c r="AG155" s="116"/>
      <c r="AH155" s="116"/>
      <c r="AI155" s="235">
        <f t="shared" si="45"/>
        <v>0</v>
      </c>
    </row>
    <row r="156" spans="1:41" s="65" customFormat="1" ht="26.25">
      <c r="A156" s="120" t="s">
        <v>267</v>
      </c>
      <c r="B156" s="120"/>
      <c r="C156" s="121"/>
      <c r="D156" s="121"/>
      <c r="E156" s="121"/>
      <c r="F156" s="121"/>
      <c r="G156" s="121"/>
      <c r="H156" s="121"/>
      <c r="I156" s="121"/>
      <c r="J156" s="121"/>
      <c r="K156" s="187"/>
      <c r="L156" s="122"/>
      <c r="M156" s="122"/>
      <c r="N156" s="122"/>
      <c r="O156" s="122"/>
      <c r="P156" s="122"/>
      <c r="Q156" s="122"/>
      <c r="R156" s="122"/>
      <c r="S156" s="122"/>
      <c r="T156" s="122"/>
      <c r="U156" s="122"/>
      <c r="V156" s="122"/>
      <c r="W156" s="122"/>
      <c r="X156" s="122"/>
      <c r="Y156" s="122"/>
      <c r="Z156" s="121"/>
      <c r="AA156" s="121"/>
      <c r="AB156" s="121"/>
      <c r="AC156" s="121"/>
      <c r="AD156" s="121"/>
      <c r="AE156" s="121"/>
      <c r="AF156" s="121"/>
      <c r="AG156" s="121"/>
      <c r="AH156" s="121"/>
      <c r="AI156" s="235"/>
      <c r="AJ156" s="206"/>
      <c r="AK156" s="121"/>
      <c r="AL156" s="123"/>
      <c r="AM156" s="62"/>
      <c r="AN156" s="64"/>
      <c r="AO156" s="64"/>
    </row>
    <row r="157" spans="1:97" s="30" customFormat="1" ht="20.25" customHeight="1">
      <c r="A157" s="124"/>
      <c r="B157" s="124"/>
      <c r="C157" s="104" t="s">
        <v>198</v>
      </c>
      <c r="D157" s="125"/>
      <c r="E157" s="125"/>
      <c r="F157" s="125"/>
      <c r="G157" s="125"/>
      <c r="H157" s="125"/>
      <c r="I157" s="125" t="e">
        <f>#REF!+I159+I160+I161+I162+I163+I164+I165+I166+I167+I168+I169+I170+I171+I172+I173+I174+I175+I176</f>
        <v>#REF!</v>
      </c>
      <c r="J157" s="127">
        <f>J158+J178</f>
        <v>1126.5155375</v>
      </c>
      <c r="K157" s="202"/>
      <c r="L157" s="127">
        <f aca="true" t="shared" si="46" ref="L157:AH157">L158+L178</f>
        <v>0</v>
      </c>
      <c r="M157" s="127">
        <f t="shared" si="46"/>
        <v>0</v>
      </c>
      <c r="N157" s="127">
        <f t="shared" si="46"/>
        <v>0</v>
      </c>
      <c r="O157" s="127">
        <f t="shared" si="46"/>
        <v>0</v>
      </c>
      <c r="P157" s="127">
        <f t="shared" si="46"/>
        <v>0</v>
      </c>
      <c r="Q157" s="127">
        <f t="shared" si="46"/>
        <v>0</v>
      </c>
      <c r="R157" s="127">
        <f t="shared" si="46"/>
        <v>0</v>
      </c>
      <c r="S157" s="127">
        <f t="shared" si="46"/>
        <v>0</v>
      </c>
      <c r="T157" s="127">
        <f t="shared" si="46"/>
        <v>0</v>
      </c>
      <c r="U157" s="127">
        <f t="shared" si="46"/>
        <v>0</v>
      </c>
      <c r="V157" s="127">
        <f t="shared" si="46"/>
        <v>0</v>
      </c>
      <c r="W157" s="127">
        <f t="shared" si="46"/>
        <v>0</v>
      </c>
      <c r="X157" s="127">
        <f t="shared" si="46"/>
        <v>0</v>
      </c>
      <c r="Y157" s="127">
        <f t="shared" si="46"/>
        <v>0</v>
      </c>
      <c r="Z157" s="127">
        <f t="shared" si="46"/>
        <v>0</v>
      </c>
      <c r="AA157" s="127"/>
      <c r="AB157" s="127"/>
      <c r="AC157" s="127">
        <f t="shared" si="46"/>
        <v>0</v>
      </c>
      <c r="AD157" s="127">
        <f t="shared" si="46"/>
        <v>313.32026649999995</v>
      </c>
      <c r="AE157" s="127">
        <f t="shared" si="46"/>
        <v>350</v>
      </c>
      <c r="AF157" s="127">
        <f t="shared" si="46"/>
        <v>191.49088</v>
      </c>
      <c r="AG157" s="127">
        <f t="shared" si="46"/>
        <v>271.704391</v>
      </c>
      <c r="AH157" s="127">
        <f t="shared" si="46"/>
        <v>64.85</v>
      </c>
      <c r="AI157" s="235">
        <f>AC157+AD157+AE157+AF157+AG157+AH157</f>
        <v>1191.3655374999998</v>
      </c>
      <c r="AJ157" s="221"/>
      <c r="AK157" s="125"/>
      <c r="AL157" s="126"/>
      <c r="AM157" s="10"/>
      <c r="AN157" s="2"/>
      <c r="AO157" s="2"/>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row>
    <row r="158" spans="1:97" s="30" customFormat="1" ht="20.25" customHeight="1">
      <c r="A158" s="106" t="s">
        <v>260</v>
      </c>
      <c r="B158" s="106"/>
      <c r="C158" s="133"/>
      <c r="D158" s="108"/>
      <c r="E158" s="108"/>
      <c r="F158" s="108"/>
      <c r="G158" s="108"/>
      <c r="H158" s="108"/>
      <c r="I158" s="108"/>
      <c r="J158" s="223">
        <f>SUM(J159:J177)</f>
        <v>1081.5155375</v>
      </c>
      <c r="K158" s="203"/>
      <c r="L158" s="136">
        <f aca="true" t="shared" si="47" ref="L158:Y158">SUM(L159:L177)</f>
        <v>0</v>
      </c>
      <c r="M158" s="136">
        <f t="shared" si="47"/>
        <v>0</v>
      </c>
      <c r="N158" s="136">
        <f t="shared" si="47"/>
        <v>0</v>
      </c>
      <c r="O158" s="136">
        <f t="shared" si="47"/>
        <v>0</v>
      </c>
      <c r="P158" s="136">
        <f t="shared" si="47"/>
        <v>0</v>
      </c>
      <c r="Q158" s="136">
        <f t="shared" si="47"/>
        <v>0</v>
      </c>
      <c r="R158" s="136">
        <f t="shared" si="47"/>
        <v>0</v>
      </c>
      <c r="S158" s="136">
        <f t="shared" si="47"/>
        <v>0</v>
      </c>
      <c r="T158" s="136">
        <f t="shared" si="47"/>
        <v>0</v>
      </c>
      <c r="U158" s="136">
        <f t="shared" si="47"/>
        <v>0</v>
      </c>
      <c r="V158" s="136">
        <f t="shared" si="47"/>
        <v>0</v>
      </c>
      <c r="W158" s="136">
        <f t="shared" si="47"/>
        <v>0</v>
      </c>
      <c r="X158" s="136">
        <f t="shared" si="47"/>
        <v>0</v>
      </c>
      <c r="Y158" s="136">
        <f t="shared" si="47"/>
        <v>0</v>
      </c>
      <c r="Z158" s="136">
        <f>SUM(Z159:Z177)</f>
        <v>0</v>
      </c>
      <c r="AA158" s="136"/>
      <c r="AB158" s="136"/>
      <c r="AC158" s="136">
        <f aca="true" t="shared" si="48" ref="AC158:AH158">SUM(AC159:AC177)</f>
        <v>0</v>
      </c>
      <c r="AD158" s="136">
        <f t="shared" si="48"/>
        <v>268.32026649999995</v>
      </c>
      <c r="AE158" s="136">
        <f t="shared" si="48"/>
        <v>350</v>
      </c>
      <c r="AF158" s="136">
        <f t="shared" si="48"/>
        <v>191.49088</v>
      </c>
      <c r="AG158" s="136">
        <f t="shared" si="48"/>
        <v>271.704391</v>
      </c>
      <c r="AH158" s="136">
        <f t="shared" si="48"/>
        <v>64.85</v>
      </c>
      <c r="AI158" s="235">
        <f t="shared" si="45"/>
        <v>1146.3655374999998</v>
      </c>
      <c r="AJ158" s="217"/>
      <c r="AK158" s="108"/>
      <c r="AL158" s="109"/>
      <c r="AM158" s="10"/>
      <c r="AN158" s="2"/>
      <c r="AO158" s="2"/>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row>
    <row r="159" spans="1:38" ht="34.5" customHeight="1">
      <c r="A159" s="80">
        <v>2</v>
      </c>
      <c r="B159" s="80"/>
      <c r="C159" s="111" t="s">
        <v>206</v>
      </c>
      <c r="D159" s="80"/>
      <c r="E159" s="80"/>
      <c r="F159" s="80"/>
      <c r="G159" s="80"/>
      <c r="H159" s="111" t="s">
        <v>207</v>
      </c>
      <c r="I159" s="80"/>
      <c r="J159" s="118">
        <v>26.4</v>
      </c>
      <c r="K159" s="200">
        <v>2015</v>
      </c>
      <c r="L159" s="80"/>
      <c r="M159" s="80"/>
      <c r="N159" s="80"/>
      <c r="O159" s="80"/>
      <c r="P159" s="80"/>
      <c r="Q159" s="80"/>
      <c r="R159" s="80"/>
      <c r="S159" s="80"/>
      <c r="T159" s="80"/>
      <c r="U159" s="80"/>
      <c r="V159" s="80"/>
      <c r="W159" s="80"/>
      <c r="X159" s="80"/>
      <c r="Y159" s="80"/>
      <c r="Z159" s="80"/>
      <c r="AA159" s="80"/>
      <c r="AB159" s="80"/>
      <c r="AC159" s="118"/>
      <c r="AD159" s="118">
        <v>26.4</v>
      </c>
      <c r="AE159" s="118"/>
      <c r="AF159" s="118"/>
      <c r="AG159" s="118"/>
      <c r="AH159" s="118"/>
      <c r="AI159" s="235">
        <f t="shared" si="45"/>
        <v>26.4</v>
      </c>
      <c r="AJ159" s="219">
        <v>3</v>
      </c>
      <c r="AK159" s="87" t="s">
        <v>160</v>
      </c>
      <c r="AL159" s="80"/>
    </row>
    <row r="160" spans="1:38" ht="36.75" customHeight="1">
      <c r="A160" s="80">
        <v>3</v>
      </c>
      <c r="B160" s="80"/>
      <c r="C160" s="111" t="s">
        <v>208</v>
      </c>
      <c r="D160" s="80"/>
      <c r="E160" s="80"/>
      <c r="F160" s="80"/>
      <c r="G160" s="80"/>
      <c r="H160" s="111" t="s">
        <v>207</v>
      </c>
      <c r="I160" s="80"/>
      <c r="J160" s="118">
        <v>101.4</v>
      </c>
      <c r="K160" s="200">
        <v>2016</v>
      </c>
      <c r="L160" s="80"/>
      <c r="M160" s="80"/>
      <c r="N160" s="80"/>
      <c r="O160" s="80"/>
      <c r="P160" s="80"/>
      <c r="Q160" s="80"/>
      <c r="R160" s="80"/>
      <c r="S160" s="80"/>
      <c r="T160" s="80"/>
      <c r="U160" s="80"/>
      <c r="V160" s="80"/>
      <c r="W160" s="80"/>
      <c r="X160" s="80"/>
      <c r="Y160" s="80"/>
      <c r="Z160" s="80"/>
      <c r="AA160" s="80"/>
      <c r="AB160" s="80"/>
      <c r="AC160" s="118"/>
      <c r="AD160" s="118"/>
      <c r="AE160" s="118">
        <v>101.4</v>
      </c>
      <c r="AF160" s="118"/>
      <c r="AG160" s="118"/>
      <c r="AH160" s="118"/>
      <c r="AI160" s="235">
        <f t="shared" si="45"/>
        <v>101.4</v>
      </c>
      <c r="AJ160" s="219">
        <v>3</v>
      </c>
      <c r="AK160" s="87" t="s">
        <v>160</v>
      </c>
      <c r="AL160" s="80"/>
    </row>
    <row r="161" spans="1:38" ht="27.75" customHeight="1">
      <c r="A161" s="80">
        <v>4</v>
      </c>
      <c r="B161" s="80"/>
      <c r="C161" s="112" t="s">
        <v>209</v>
      </c>
      <c r="D161" s="80"/>
      <c r="E161" s="80"/>
      <c r="F161" s="80"/>
      <c r="G161" s="80"/>
      <c r="H161" s="111" t="s">
        <v>207</v>
      </c>
      <c r="I161" s="80"/>
      <c r="J161" s="118">
        <v>34.41</v>
      </c>
      <c r="K161" s="200">
        <v>2015</v>
      </c>
      <c r="L161" s="80"/>
      <c r="M161" s="80"/>
      <c r="N161" s="80"/>
      <c r="O161" s="80"/>
      <c r="P161" s="80"/>
      <c r="Q161" s="80"/>
      <c r="R161" s="80"/>
      <c r="S161" s="80"/>
      <c r="T161" s="80"/>
      <c r="U161" s="80"/>
      <c r="V161" s="80"/>
      <c r="W161" s="80"/>
      <c r="X161" s="80"/>
      <c r="Y161" s="80"/>
      <c r="Z161" s="80"/>
      <c r="AA161" s="80"/>
      <c r="AB161" s="80"/>
      <c r="AC161" s="118"/>
      <c r="AD161" s="118">
        <v>34.41</v>
      </c>
      <c r="AE161" s="118"/>
      <c r="AF161" s="118"/>
      <c r="AG161" s="118"/>
      <c r="AH161" s="118"/>
      <c r="AI161" s="235">
        <f t="shared" si="45"/>
        <v>34.41</v>
      </c>
      <c r="AJ161" s="219">
        <v>3</v>
      </c>
      <c r="AK161" s="87" t="s">
        <v>160</v>
      </c>
      <c r="AL161" s="80"/>
    </row>
    <row r="162" spans="1:38" ht="29.25" customHeight="1">
      <c r="A162" s="80">
        <v>5</v>
      </c>
      <c r="B162" s="80"/>
      <c r="C162" s="112" t="s">
        <v>210</v>
      </c>
      <c r="D162" s="80"/>
      <c r="E162" s="80"/>
      <c r="F162" s="80"/>
      <c r="G162" s="80"/>
      <c r="H162" s="111" t="s">
        <v>207</v>
      </c>
      <c r="I162" s="80"/>
      <c r="J162" s="118">
        <v>9.42</v>
      </c>
      <c r="K162" s="200">
        <v>2015</v>
      </c>
      <c r="L162" s="80"/>
      <c r="M162" s="80"/>
      <c r="N162" s="80"/>
      <c r="O162" s="80"/>
      <c r="P162" s="80"/>
      <c r="Q162" s="80"/>
      <c r="R162" s="80"/>
      <c r="S162" s="80"/>
      <c r="T162" s="80"/>
      <c r="U162" s="80"/>
      <c r="V162" s="80"/>
      <c r="W162" s="80"/>
      <c r="X162" s="80"/>
      <c r="Y162" s="80"/>
      <c r="Z162" s="80"/>
      <c r="AA162" s="80"/>
      <c r="AB162" s="80"/>
      <c r="AC162" s="118"/>
      <c r="AD162" s="118">
        <v>9.42</v>
      </c>
      <c r="AE162" s="118"/>
      <c r="AF162" s="118"/>
      <c r="AG162" s="118"/>
      <c r="AH162" s="118"/>
      <c r="AI162" s="235">
        <f t="shared" si="45"/>
        <v>9.42</v>
      </c>
      <c r="AJ162" s="219">
        <v>3</v>
      </c>
      <c r="AK162" s="87" t="s">
        <v>160</v>
      </c>
      <c r="AL162" s="80"/>
    </row>
    <row r="163" spans="1:38" ht="27.75" customHeight="1">
      <c r="A163" s="80">
        <v>6</v>
      </c>
      <c r="B163" s="80"/>
      <c r="C163" s="112" t="s">
        <v>211</v>
      </c>
      <c r="D163" s="80"/>
      <c r="E163" s="80"/>
      <c r="F163" s="80"/>
      <c r="G163" s="80"/>
      <c r="H163" s="111" t="s">
        <v>207</v>
      </c>
      <c r="I163" s="80"/>
      <c r="J163" s="118">
        <v>26.52</v>
      </c>
      <c r="K163" s="200">
        <v>2016</v>
      </c>
      <c r="L163" s="80"/>
      <c r="M163" s="80"/>
      <c r="N163" s="80"/>
      <c r="O163" s="80"/>
      <c r="P163" s="80"/>
      <c r="Q163" s="80"/>
      <c r="R163" s="80"/>
      <c r="S163" s="80"/>
      <c r="T163" s="80"/>
      <c r="U163" s="80"/>
      <c r="V163" s="80"/>
      <c r="W163" s="80"/>
      <c r="X163" s="80"/>
      <c r="Y163" s="80"/>
      <c r="Z163" s="80"/>
      <c r="AA163" s="80"/>
      <c r="AB163" s="80"/>
      <c r="AC163" s="118"/>
      <c r="AD163" s="118"/>
      <c r="AE163" s="118">
        <v>26.52</v>
      </c>
      <c r="AF163" s="118"/>
      <c r="AG163" s="118"/>
      <c r="AH163" s="118"/>
      <c r="AI163" s="235">
        <f t="shared" si="45"/>
        <v>26.52</v>
      </c>
      <c r="AJ163" s="219">
        <v>3</v>
      </c>
      <c r="AK163" s="87" t="s">
        <v>160</v>
      </c>
      <c r="AL163" s="80"/>
    </row>
    <row r="164" spans="1:38" ht="31.5" customHeight="1">
      <c r="A164" s="80">
        <v>7</v>
      </c>
      <c r="B164" s="80"/>
      <c r="C164" s="112" t="s">
        <v>212</v>
      </c>
      <c r="D164" s="80"/>
      <c r="E164" s="80"/>
      <c r="F164" s="80"/>
      <c r="G164" s="80"/>
      <c r="H164" s="111" t="s">
        <v>207</v>
      </c>
      <c r="I164" s="80"/>
      <c r="J164" s="118">
        <v>24.22</v>
      </c>
      <c r="K164" s="200">
        <v>2016</v>
      </c>
      <c r="L164" s="80"/>
      <c r="M164" s="80"/>
      <c r="N164" s="80"/>
      <c r="O164" s="80"/>
      <c r="P164" s="80"/>
      <c r="Q164" s="80"/>
      <c r="R164" s="80"/>
      <c r="S164" s="80"/>
      <c r="T164" s="80"/>
      <c r="U164" s="80"/>
      <c r="V164" s="80"/>
      <c r="W164" s="80"/>
      <c r="X164" s="80"/>
      <c r="Y164" s="80"/>
      <c r="Z164" s="80"/>
      <c r="AA164" s="80"/>
      <c r="AB164" s="80"/>
      <c r="AC164" s="118"/>
      <c r="AD164" s="118"/>
      <c r="AE164" s="118">
        <v>24.22</v>
      </c>
      <c r="AF164" s="118"/>
      <c r="AG164" s="118"/>
      <c r="AH164" s="118"/>
      <c r="AI164" s="235">
        <f t="shared" si="45"/>
        <v>24.22</v>
      </c>
      <c r="AJ164" s="219">
        <v>3</v>
      </c>
      <c r="AK164" s="87" t="s">
        <v>160</v>
      </c>
      <c r="AL164" s="80"/>
    </row>
    <row r="165" spans="1:38" ht="35.25" customHeight="1">
      <c r="A165" s="80">
        <v>8</v>
      </c>
      <c r="B165" s="80"/>
      <c r="C165" s="111" t="s">
        <v>213</v>
      </c>
      <c r="D165" s="80"/>
      <c r="E165" s="80"/>
      <c r="F165" s="80"/>
      <c r="G165" s="80"/>
      <c r="H165" s="113" t="s">
        <v>214</v>
      </c>
      <c r="I165" s="80"/>
      <c r="J165" s="118">
        <v>44.31</v>
      </c>
      <c r="K165" s="200">
        <v>2017</v>
      </c>
      <c r="L165" s="80"/>
      <c r="M165" s="80"/>
      <c r="N165" s="80"/>
      <c r="O165" s="80"/>
      <c r="P165" s="80"/>
      <c r="Q165" s="80"/>
      <c r="R165" s="80"/>
      <c r="S165" s="80"/>
      <c r="T165" s="80"/>
      <c r="U165" s="80"/>
      <c r="V165" s="80"/>
      <c r="W165" s="80"/>
      <c r="X165" s="80"/>
      <c r="Y165" s="80"/>
      <c r="Z165" s="80"/>
      <c r="AA165" s="80"/>
      <c r="AB165" s="80"/>
      <c r="AC165" s="118"/>
      <c r="AD165" s="118"/>
      <c r="AE165" s="118"/>
      <c r="AF165" s="118">
        <v>44.31</v>
      </c>
      <c r="AG165" s="118"/>
      <c r="AH165" s="118"/>
      <c r="AI165" s="235">
        <f t="shared" si="45"/>
        <v>44.31</v>
      </c>
      <c r="AJ165" s="219">
        <v>3</v>
      </c>
      <c r="AK165" s="87" t="s">
        <v>160</v>
      </c>
      <c r="AL165" s="80"/>
    </row>
    <row r="166" spans="1:38" ht="40.5" customHeight="1">
      <c r="A166" s="80">
        <v>9</v>
      </c>
      <c r="B166" s="80"/>
      <c r="C166" s="112" t="s">
        <v>215</v>
      </c>
      <c r="D166" s="80"/>
      <c r="E166" s="80"/>
      <c r="F166" s="80"/>
      <c r="G166" s="80"/>
      <c r="H166" s="111" t="s">
        <v>207</v>
      </c>
      <c r="I166" s="80"/>
      <c r="J166" s="118">
        <v>12.41</v>
      </c>
      <c r="K166" s="200">
        <v>2015</v>
      </c>
      <c r="L166" s="80"/>
      <c r="M166" s="80"/>
      <c r="N166" s="80"/>
      <c r="O166" s="80"/>
      <c r="P166" s="80"/>
      <c r="Q166" s="80"/>
      <c r="R166" s="80"/>
      <c r="S166" s="80"/>
      <c r="T166" s="80"/>
      <c r="U166" s="80"/>
      <c r="V166" s="80"/>
      <c r="W166" s="80"/>
      <c r="X166" s="80"/>
      <c r="Y166" s="80"/>
      <c r="Z166" s="80"/>
      <c r="AA166" s="80"/>
      <c r="AB166" s="80"/>
      <c r="AC166" s="118"/>
      <c r="AD166" s="118">
        <v>12.41</v>
      </c>
      <c r="AE166" s="118"/>
      <c r="AF166" s="118"/>
      <c r="AG166" s="118"/>
      <c r="AH166" s="118"/>
      <c r="AI166" s="235">
        <f t="shared" si="45"/>
        <v>12.41</v>
      </c>
      <c r="AJ166" s="219">
        <v>3</v>
      </c>
      <c r="AK166" s="87" t="s">
        <v>160</v>
      </c>
      <c r="AL166" s="80"/>
    </row>
    <row r="167" spans="1:38" ht="44.25" customHeight="1">
      <c r="A167" s="80">
        <v>10</v>
      </c>
      <c r="B167" s="80"/>
      <c r="C167" s="113" t="s">
        <v>216</v>
      </c>
      <c r="D167" s="80"/>
      <c r="E167" s="80"/>
      <c r="F167" s="80"/>
      <c r="G167" s="80"/>
      <c r="H167" s="111" t="s">
        <v>207</v>
      </c>
      <c r="I167" s="80"/>
      <c r="J167" s="118">
        <v>8.22</v>
      </c>
      <c r="K167" s="200">
        <v>2015</v>
      </c>
      <c r="L167" s="80"/>
      <c r="M167" s="80"/>
      <c r="N167" s="80"/>
      <c r="O167" s="80"/>
      <c r="P167" s="80"/>
      <c r="Q167" s="80"/>
      <c r="R167" s="80"/>
      <c r="S167" s="80"/>
      <c r="T167" s="80"/>
      <c r="U167" s="80"/>
      <c r="V167" s="80"/>
      <c r="W167" s="80"/>
      <c r="X167" s="80"/>
      <c r="Y167" s="80"/>
      <c r="Z167" s="80"/>
      <c r="AA167" s="80"/>
      <c r="AB167" s="80"/>
      <c r="AC167" s="118"/>
      <c r="AD167" s="118">
        <v>8.22</v>
      </c>
      <c r="AE167" s="118"/>
      <c r="AF167" s="118"/>
      <c r="AG167" s="118"/>
      <c r="AH167" s="118"/>
      <c r="AI167" s="235">
        <f t="shared" si="45"/>
        <v>8.22</v>
      </c>
      <c r="AJ167" s="219">
        <v>3</v>
      </c>
      <c r="AK167" s="87" t="s">
        <v>160</v>
      </c>
      <c r="AL167" s="80"/>
    </row>
    <row r="168" spans="1:38" ht="33" customHeight="1">
      <c r="A168" s="80">
        <v>11</v>
      </c>
      <c r="B168" s="80"/>
      <c r="C168" s="113" t="s">
        <v>217</v>
      </c>
      <c r="D168" s="80"/>
      <c r="E168" s="80"/>
      <c r="F168" s="80"/>
      <c r="G168" s="80"/>
      <c r="H168" s="113" t="s">
        <v>214</v>
      </c>
      <c r="I168" s="80"/>
      <c r="J168" s="118">
        <v>76.2217555</v>
      </c>
      <c r="K168" s="200">
        <v>2018</v>
      </c>
      <c r="L168" s="80"/>
      <c r="M168" s="80"/>
      <c r="N168" s="80"/>
      <c r="O168" s="80"/>
      <c r="P168" s="80"/>
      <c r="Q168" s="80"/>
      <c r="R168" s="80"/>
      <c r="S168" s="80"/>
      <c r="T168" s="80"/>
      <c r="U168" s="80"/>
      <c r="V168" s="80"/>
      <c r="W168" s="80"/>
      <c r="X168" s="80"/>
      <c r="Y168" s="80"/>
      <c r="Z168" s="80"/>
      <c r="AA168" s="80"/>
      <c r="AB168" s="80"/>
      <c r="AC168" s="118"/>
      <c r="AD168" s="118"/>
      <c r="AE168" s="118"/>
      <c r="AF168" s="118"/>
      <c r="AG168" s="118">
        <v>76.2217555</v>
      </c>
      <c r="AH168" s="118"/>
      <c r="AI168" s="235">
        <f t="shared" si="45"/>
        <v>76.2217555</v>
      </c>
      <c r="AJ168" s="219">
        <v>3</v>
      </c>
      <c r="AK168" s="87" t="s">
        <v>160</v>
      </c>
      <c r="AL168" s="80"/>
    </row>
    <row r="169" spans="1:38" ht="39.75" customHeight="1">
      <c r="A169" s="80">
        <v>12</v>
      </c>
      <c r="B169" s="80"/>
      <c r="C169" s="113" t="s">
        <v>218</v>
      </c>
      <c r="D169" s="80"/>
      <c r="E169" s="80"/>
      <c r="F169" s="80"/>
      <c r="G169" s="80"/>
      <c r="H169" s="111" t="s">
        <v>207</v>
      </c>
      <c r="I169" s="80"/>
      <c r="J169" s="118">
        <v>9.9092555</v>
      </c>
      <c r="K169" s="200">
        <v>2015</v>
      </c>
      <c r="L169" s="80"/>
      <c r="M169" s="80"/>
      <c r="N169" s="80"/>
      <c r="O169" s="80"/>
      <c r="P169" s="80"/>
      <c r="Q169" s="80"/>
      <c r="R169" s="80"/>
      <c r="S169" s="80"/>
      <c r="T169" s="80"/>
      <c r="U169" s="80"/>
      <c r="V169" s="80"/>
      <c r="W169" s="80"/>
      <c r="X169" s="80"/>
      <c r="Y169" s="80"/>
      <c r="Z169" s="80"/>
      <c r="AA169" s="80"/>
      <c r="AB169" s="80"/>
      <c r="AC169" s="118"/>
      <c r="AD169" s="118">
        <v>9.9092555</v>
      </c>
      <c r="AE169" s="118"/>
      <c r="AF169" s="118"/>
      <c r="AG169" s="118"/>
      <c r="AH169" s="118"/>
      <c r="AI169" s="235">
        <f t="shared" si="45"/>
        <v>9.9092555</v>
      </c>
      <c r="AJ169" s="219">
        <v>3</v>
      </c>
      <c r="AK169" s="87" t="s">
        <v>160</v>
      </c>
      <c r="AL169" s="80"/>
    </row>
    <row r="170" spans="1:38" ht="24.75" customHeight="1">
      <c r="A170" s="80">
        <v>13</v>
      </c>
      <c r="B170" s="80"/>
      <c r="C170" s="113" t="s">
        <v>219</v>
      </c>
      <c r="D170" s="80"/>
      <c r="E170" s="80"/>
      <c r="F170" s="80"/>
      <c r="G170" s="80"/>
      <c r="H170" s="111" t="s">
        <v>207</v>
      </c>
      <c r="I170" s="80"/>
      <c r="J170" s="118">
        <v>10.3217555</v>
      </c>
      <c r="K170" s="200">
        <v>2015</v>
      </c>
      <c r="L170" s="80"/>
      <c r="M170" s="80"/>
      <c r="N170" s="80"/>
      <c r="O170" s="80"/>
      <c r="P170" s="80"/>
      <c r="Q170" s="80"/>
      <c r="R170" s="80"/>
      <c r="S170" s="80"/>
      <c r="T170" s="80"/>
      <c r="U170" s="80"/>
      <c r="V170" s="80"/>
      <c r="W170" s="80"/>
      <c r="X170" s="80"/>
      <c r="Y170" s="80"/>
      <c r="Z170" s="80"/>
      <c r="AA170" s="80"/>
      <c r="AB170" s="80"/>
      <c r="AC170" s="118"/>
      <c r="AD170" s="118">
        <v>10.3217555</v>
      </c>
      <c r="AE170" s="118"/>
      <c r="AF170" s="118"/>
      <c r="AG170" s="118"/>
      <c r="AH170" s="118"/>
      <c r="AI170" s="235">
        <f t="shared" si="45"/>
        <v>10.3217555</v>
      </c>
      <c r="AJ170" s="219">
        <v>3</v>
      </c>
      <c r="AK170" s="87" t="s">
        <v>160</v>
      </c>
      <c r="AL170" s="80"/>
    </row>
    <row r="171" spans="1:38" ht="40.5" customHeight="1">
      <c r="A171" s="80">
        <v>14</v>
      </c>
      <c r="B171" s="80"/>
      <c r="C171" s="113" t="s">
        <v>220</v>
      </c>
      <c r="D171" s="80"/>
      <c r="E171" s="80"/>
      <c r="F171" s="80"/>
      <c r="G171" s="80"/>
      <c r="H171" s="111" t="s">
        <v>207</v>
      </c>
      <c r="I171" s="80"/>
      <c r="J171" s="118">
        <v>6.9092554999999996</v>
      </c>
      <c r="K171" s="200">
        <v>2015</v>
      </c>
      <c r="L171" s="80"/>
      <c r="M171" s="80"/>
      <c r="N171" s="80"/>
      <c r="O171" s="80"/>
      <c r="P171" s="80"/>
      <c r="Q171" s="80"/>
      <c r="R171" s="80"/>
      <c r="S171" s="80"/>
      <c r="T171" s="80"/>
      <c r="U171" s="80"/>
      <c r="V171" s="80"/>
      <c r="W171" s="80"/>
      <c r="X171" s="80"/>
      <c r="Y171" s="80"/>
      <c r="Z171" s="80"/>
      <c r="AA171" s="80"/>
      <c r="AB171" s="80"/>
      <c r="AC171" s="118"/>
      <c r="AD171" s="118">
        <v>6.9092554999999996</v>
      </c>
      <c r="AE171" s="118"/>
      <c r="AF171" s="118"/>
      <c r="AG171" s="118"/>
      <c r="AH171" s="118"/>
      <c r="AI171" s="235">
        <f t="shared" si="45"/>
        <v>6.9092554999999996</v>
      </c>
      <c r="AJ171" s="219">
        <v>3</v>
      </c>
      <c r="AK171" s="87" t="s">
        <v>160</v>
      </c>
      <c r="AL171" s="80"/>
    </row>
    <row r="172" spans="1:38" ht="35.25" customHeight="1">
      <c r="A172" s="80">
        <v>15</v>
      </c>
      <c r="B172" s="80"/>
      <c r="C172" s="113" t="s">
        <v>221</v>
      </c>
      <c r="D172" s="80"/>
      <c r="E172" s="80"/>
      <c r="F172" s="80"/>
      <c r="G172" s="80"/>
      <c r="H172" s="113" t="s">
        <v>214</v>
      </c>
      <c r="I172" s="80"/>
      <c r="J172" s="118">
        <v>96.3217555</v>
      </c>
      <c r="K172" s="200">
        <v>2018</v>
      </c>
      <c r="L172" s="80"/>
      <c r="M172" s="80"/>
      <c r="N172" s="80"/>
      <c r="O172" s="80"/>
      <c r="P172" s="80"/>
      <c r="Q172" s="80"/>
      <c r="R172" s="80"/>
      <c r="S172" s="80"/>
      <c r="T172" s="80"/>
      <c r="U172" s="80"/>
      <c r="V172" s="80"/>
      <c r="W172" s="80"/>
      <c r="X172" s="80"/>
      <c r="Y172" s="80"/>
      <c r="Z172" s="80"/>
      <c r="AA172" s="80"/>
      <c r="AB172" s="80"/>
      <c r="AC172" s="118"/>
      <c r="AD172" s="118"/>
      <c r="AE172" s="118"/>
      <c r="AF172" s="118"/>
      <c r="AG172" s="118">
        <v>96.3217555</v>
      </c>
      <c r="AH172" s="118"/>
      <c r="AI172" s="235">
        <f t="shared" si="45"/>
        <v>96.3217555</v>
      </c>
      <c r="AJ172" s="219">
        <v>3</v>
      </c>
      <c r="AK172" s="87" t="s">
        <v>160</v>
      </c>
      <c r="AL172" s="80"/>
    </row>
    <row r="173" spans="1:38" ht="42.75" customHeight="1">
      <c r="A173" s="80">
        <v>16</v>
      </c>
      <c r="B173" s="80"/>
      <c r="C173" s="113" t="s">
        <v>222</v>
      </c>
      <c r="D173" s="80"/>
      <c r="E173" s="80"/>
      <c r="F173" s="80"/>
      <c r="G173" s="80"/>
      <c r="H173" s="113" t="s">
        <v>214</v>
      </c>
      <c r="I173" s="80"/>
      <c r="J173" s="118">
        <v>74.31088</v>
      </c>
      <c r="K173" s="200">
        <v>2017</v>
      </c>
      <c r="L173" s="80"/>
      <c r="M173" s="80"/>
      <c r="N173" s="80"/>
      <c r="O173" s="80"/>
      <c r="P173" s="80"/>
      <c r="Q173" s="80"/>
      <c r="R173" s="80"/>
      <c r="S173" s="80"/>
      <c r="T173" s="80"/>
      <c r="U173" s="80"/>
      <c r="V173" s="80"/>
      <c r="W173" s="80"/>
      <c r="X173" s="80"/>
      <c r="Y173" s="80"/>
      <c r="Z173" s="80"/>
      <c r="AA173" s="80"/>
      <c r="AB173" s="80"/>
      <c r="AC173" s="118"/>
      <c r="AD173" s="118"/>
      <c r="AE173" s="118"/>
      <c r="AF173" s="118">
        <v>74.31088</v>
      </c>
      <c r="AG173" s="118"/>
      <c r="AH173" s="118"/>
      <c r="AI173" s="235">
        <f t="shared" si="45"/>
        <v>74.31088</v>
      </c>
      <c r="AJ173" s="219">
        <v>3</v>
      </c>
      <c r="AK173" s="87" t="s">
        <v>160</v>
      </c>
      <c r="AL173" s="80"/>
    </row>
    <row r="174" spans="1:38" ht="33" customHeight="1">
      <c r="A174" s="80">
        <v>17</v>
      </c>
      <c r="B174" s="80"/>
      <c r="C174" s="113" t="s">
        <v>223</v>
      </c>
      <c r="D174" s="80"/>
      <c r="E174" s="80"/>
      <c r="F174" s="80"/>
      <c r="G174" s="80"/>
      <c r="H174" s="113" t="s">
        <v>214</v>
      </c>
      <c r="I174" s="80"/>
      <c r="J174" s="118">
        <v>34.31088</v>
      </c>
      <c r="K174" s="200">
        <v>2018</v>
      </c>
      <c r="L174" s="80"/>
      <c r="M174" s="80"/>
      <c r="N174" s="80"/>
      <c r="O174" s="80"/>
      <c r="P174" s="80"/>
      <c r="Q174" s="80"/>
      <c r="R174" s="80"/>
      <c r="S174" s="80"/>
      <c r="T174" s="80"/>
      <c r="U174" s="80"/>
      <c r="V174" s="80"/>
      <c r="W174" s="80"/>
      <c r="X174" s="80"/>
      <c r="Y174" s="80"/>
      <c r="Z174" s="80"/>
      <c r="AA174" s="80"/>
      <c r="AB174" s="80"/>
      <c r="AC174" s="118"/>
      <c r="AD174" s="118"/>
      <c r="AE174" s="118"/>
      <c r="AF174" s="118"/>
      <c r="AG174" s="118">
        <v>34.31088</v>
      </c>
      <c r="AH174" s="118"/>
      <c r="AI174" s="235">
        <f t="shared" si="45"/>
        <v>34.31088</v>
      </c>
      <c r="AJ174" s="219">
        <v>3</v>
      </c>
      <c r="AK174" s="87" t="s">
        <v>160</v>
      </c>
      <c r="AL174" s="80"/>
    </row>
    <row r="175" spans="1:38" ht="42.75" customHeight="1">
      <c r="A175" s="80">
        <v>18</v>
      </c>
      <c r="B175" s="80"/>
      <c r="C175" s="113" t="s">
        <v>224</v>
      </c>
      <c r="D175" s="80"/>
      <c r="E175" s="80"/>
      <c r="F175" s="80"/>
      <c r="G175" s="80"/>
      <c r="H175" s="113" t="s">
        <v>225</v>
      </c>
      <c r="I175" s="80"/>
      <c r="J175" s="118">
        <v>72.8</v>
      </c>
      <c r="K175" s="200" t="s">
        <v>257</v>
      </c>
      <c r="L175" s="80"/>
      <c r="M175" s="80"/>
      <c r="N175" s="80"/>
      <c r="O175" s="80"/>
      <c r="P175" s="80"/>
      <c r="Q175" s="80"/>
      <c r="R175" s="80"/>
      <c r="S175" s="80"/>
      <c r="T175" s="80"/>
      <c r="U175" s="80"/>
      <c r="V175" s="80"/>
      <c r="W175" s="80"/>
      <c r="X175" s="80"/>
      <c r="Y175" s="80"/>
      <c r="Z175" s="80"/>
      <c r="AA175" s="80"/>
      <c r="AB175" s="80"/>
      <c r="AC175" s="118"/>
      <c r="AD175" s="118">
        <v>31.7</v>
      </c>
      <c r="AE175" s="118">
        <v>19.6</v>
      </c>
      <c r="AF175" s="118">
        <v>21.5</v>
      </c>
      <c r="AG175" s="118"/>
      <c r="AH175" s="118"/>
      <c r="AI175" s="235">
        <f t="shared" si="45"/>
        <v>72.8</v>
      </c>
      <c r="AJ175" s="219">
        <v>3</v>
      </c>
      <c r="AK175" s="87" t="s">
        <v>160</v>
      </c>
      <c r="AL175" s="80"/>
    </row>
    <row r="176" spans="1:38" ht="54.75" customHeight="1">
      <c r="A176" s="80">
        <v>19</v>
      </c>
      <c r="B176" s="80"/>
      <c r="C176" s="113" t="s">
        <v>226</v>
      </c>
      <c r="D176" s="80"/>
      <c r="E176" s="80"/>
      <c r="F176" s="80"/>
      <c r="G176" s="80"/>
      <c r="H176" s="113" t="s">
        <v>227</v>
      </c>
      <c r="I176" s="80"/>
      <c r="J176" s="118">
        <f>Z176+AC176+AD176+AE176+AF176+AG176</f>
        <v>287.5</v>
      </c>
      <c r="K176" s="200" t="s">
        <v>258</v>
      </c>
      <c r="L176" s="80"/>
      <c r="M176" s="80"/>
      <c r="N176" s="80"/>
      <c r="O176" s="80"/>
      <c r="P176" s="80"/>
      <c r="Q176" s="80"/>
      <c r="R176" s="80"/>
      <c r="S176" s="80"/>
      <c r="T176" s="80"/>
      <c r="U176" s="80"/>
      <c r="V176" s="80"/>
      <c r="W176" s="80"/>
      <c r="X176" s="80"/>
      <c r="Y176" s="80"/>
      <c r="Z176" s="80"/>
      <c r="AA176" s="80"/>
      <c r="AB176" s="80"/>
      <c r="AC176" s="118"/>
      <c r="AD176" s="118">
        <v>89.92</v>
      </c>
      <c r="AE176" s="118">
        <v>81.36</v>
      </c>
      <c r="AF176" s="118">
        <v>51.37</v>
      </c>
      <c r="AG176" s="118">
        <v>64.85</v>
      </c>
      <c r="AH176" s="118">
        <v>64.85</v>
      </c>
      <c r="AI176" s="235">
        <f t="shared" si="45"/>
        <v>352.35</v>
      </c>
      <c r="AJ176" s="219">
        <v>3</v>
      </c>
      <c r="AK176" s="87" t="s">
        <v>160</v>
      </c>
      <c r="AL176" s="80"/>
    </row>
    <row r="177" spans="1:38" ht="81" customHeight="1">
      <c r="A177" s="80">
        <v>20</v>
      </c>
      <c r="B177" s="114"/>
      <c r="C177" s="113" t="s">
        <v>228</v>
      </c>
      <c r="D177" s="115"/>
      <c r="E177" s="115"/>
      <c r="F177" s="115"/>
      <c r="G177" s="115"/>
      <c r="H177" s="113" t="s">
        <v>230</v>
      </c>
      <c r="I177" s="115"/>
      <c r="J177" s="118">
        <v>125.6</v>
      </c>
      <c r="K177" s="204" t="s">
        <v>236</v>
      </c>
      <c r="L177" s="102"/>
      <c r="M177" s="102"/>
      <c r="N177" s="102"/>
      <c r="O177" s="102"/>
      <c r="P177" s="102"/>
      <c r="Q177" s="102"/>
      <c r="R177" s="102"/>
      <c r="S177" s="102"/>
      <c r="T177" s="102"/>
      <c r="U177" s="102"/>
      <c r="V177" s="102"/>
      <c r="W177" s="102"/>
      <c r="X177" s="102"/>
      <c r="Y177" s="102"/>
      <c r="Z177" s="116"/>
      <c r="AA177" s="116"/>
      <c r="AB177" s="116"/>
      <c r="AC177" s="116"/>
      <c r="AD177" s="116">
        <v>28.7</v>
      </c>
      <c r="AE177" s="116">
        <v>96.9</v>
      </c>
      <c r="AF177" s="116"/>
      <c r="AG177" s="116"/>
      <c r="AH177" s="116"/>
      <c r="AI177" s="235">
        <f t="shared" si="45"/>
        <v>125.60000000000001</v>
      </c>
      <c r="AJ177" s="219">
        <v>3</v>
      </c>
      <c r="AK177" s="87" t="s">
        <v>160</v>
      </c>
      <c r="AL177" s="117"/>
    </row>
    <row r="178" spans="1:38" ht="20.25">
      <c r="A178" s="137" t="s">
        <v>245</v>
      </c>
      <c r="B178" s="138"/>
      <c r="C178" s="139"/>
      <c r="D178" s="140"/>
      <c r="E178" s="140"/>
      <c r="F178" s="140"/>
      <c r="G178" s="140"/>
      <c r="H178" s="139"/>
      <c r="I178" s="140"/>
      <c r="J178" s="141">
        <v>45</v>
      </c>
      <c r="K178" s="205"/>
      <c r="L178" s="141">
        <f aca="true" t="shared" si="49" ref="L178:AJ178">L179</f>
        <v>0</v>
      </c>
      <c r="M178" s="141">
        <f t="shared" si="49"/>
        <v>0</v>
      </c>
      <c r="N178" s="141">
        <f t="shared" si="49"/>
        <v>0</v>
      </c>
      <c r="O178" s="141">
        <f t="shared" si="49"/>
        <v>0</v>
      </c>
      <c r="P178" s="141">
        <f t="shared" si="49"/>
        <v>0</v>
      </c>
      <c r="Q178" s="141">
        <f t="shared" si="49"/>
        <v>0</v>
      </c>
      <c r="R178" s="141">
        <f t="shared" si="49"/>
        <v>0</v>
      </c>
      <c r="S178" s="141">
        <f t="shared" si="49"/>
        <v>0</v>
      </c>
      <c r="T178" s="141">
        <f t="shared" si="49"/>
        <v>0</v>
      </c>
      <c r="U178" s="141">
        <f t="shared" si="49"/>
        <v>0</v>
      </c>
      <c r="V178" s="141">
        <f t="shared" si="49"/>
        <v>0</v>
      </c>
      <c r="W178" s="141">
        <f t="shared" si="49"/>
        <v>0</v>
      </c>
      <c r="X178" s="141">
        <f t="shared" si="49"/>
        <v>0</v>
      </c>
      <c r="Y178" s="141">
        <f t="shared" si="49"/>
        <v>0</v>
      </c>
      <c r="Z178" s="141">
        <f t="shared" si="49"/>
        <v>0</v>
      </c>
      <c r="AA178" s="141"/>
      <c r="AB178" s="141"/>
      <c r="AC178" s="141">
        <f t="shared" si="49"/>
        <v>0</v>
      </c>
      <c r="AD178" s="141">
        <f t="shared" si="49"/>
        <v>45</v>
      </c>
      <c r="AE178" s="141">
        <f t="shared" si="49"/>
        <v>0</v>
      </c>
      <c r="AF178" s="141">
        <f t="shared" si="49"/>
        <v>0</v>
      </c>
      <c r="AG178" s="141">
        <f t="shared" si="49"/>
        <v>0</v>
      </c>
      <c r="AH178" s="141">
        <f t="shared" si="49"/>
        <v>0</v>
      </c>
      <c r="AI178" s="235">
        <f t="shared" si="45"/>
        <v>45</v>
      </c>
      <c r="AJ178" s="222">
        <f t="shared" si="49"/>
        <v>3</v>
      </c>
      <c r="AK178" s="139"/>
      <c r="AL178" s="142"/>
    </row>
    <row r="179" spans="1:38" ht="51.75">
      <c r="A179" s="114">
        <v>21</v>
      </c>
      <c r="B179" s="114"/>
      <c r="C179" s="102" t="s">
        <v>244</v>
      </c>
      <c r="D179" s="115"/>
      <c r="E179" s="115"/>
      <c r="F179" s="115"/>
      <c r="G179" s="115"/>
      <c r="H179" s="102"/>
      <c r="I179" s="115"/>
      <c r="J179" s="116">
        <v>45</v>
      </c>
      <c r="K179" s="204"/>
      <c r="L179" s="102"/>
      <c r="M179" s="102"/>
      <c r="N179" s="102"/>
      <c r="O179" s="102"/>
      <c r="P179" s="102"/>
      <c r="Q179" s="102"/>
      <c r="R179" s="102"/>
      <c r="S179" s="102"/>
      <c r="T179" s="102"/>
      <c r="U179" s="102"/>
      <c r="V179" s="102"/>
      <c r="W179" s="102"/>
      <c r="X179" s="102"/>
      <c r="Y179" s="102"/>
      <c r="Z179" s="116"/>
      <c r="AA179" s="116"/>
      <c r="AB179" s="116"/>
      <c r="AC179" s="116"/>
      <c r="AD179" s="116">
        <v>45</v>
      </c>
      <c r="AE179" s="116"/>
      <c r="AF179" s="116"/>
      <c r="AG179" s="116"/>
      <c r="AH179" s="116"/>
      <c r="AI179" s="235">
        <f t="shared" si="45"/>
        <v>45</v>
      </c>
      <c r="AJ179" s="219">
        <v>3</v>
      </c>
      <c r="AK179" s="87" t="s">
        <v>160</v>
      </c>
      <c r="AL179" s="117"/>
    </row>
    <row r="180" spans="1:38" ht="17.25">
      <c r="A180" s="229"/>
      <c r="B180" s="229"/>
      <c r="C180" s="230"/>
      <c r="D180" s="231"/>
      <c r="E180" s="231"/>
      <c r="F180" s="231"/>
      <c r="G180" s="231"/>
      <c r="H180" s="230"/>
      <c r="I180" s="231"/>
      <c r="J180" s="232"/>
      <c r="K180" s="232"/>
      <c r="L180" s="230"/>
      <c r="M180" s="230"/>
      <c r="N180" s="230"/>
      <c r="O180" s="230"/>
      <c r="P180" s="230"/>
      <c r="Q180" s="230"/>
      <c r="R180" s="230"/>
      <c r="S180" s="230"/>
      <c r="T180" s="230"/>
      <c r="U180" s="230"/>
      <c r="V180" s="230"/>
      <c r="W180" s="230"/>
      <c r="X180" s="230"/>
      <c r="Y180" s="230"/>
      <c r="Z180" s="232"/>
      <c r="AA180" s="232"/>
      <c r="AB180" s="232"/>
      <c r="AC180" s="232"/>
      <c r="AD180" s="232"/>
      <c r="AE180" s="232"/>
      <c r="AF180" s="232"/>
      <c r="AG180" s="232"/>
      <c r="AH180" s="232"/>
      <c r="AI180" s="232"/>
      <c r="AJ180" s="100"/>
      <c r="AK180" s="100"/>
      <c r="AL180" s="233"/>
    </row>
    <row r="181" spans="1:38" ht="17.25">
      <c r="A181" s="229"/>
      <c r="B181" s="229"/>
      <c r="C181" s="230"/>
      <c r="D181" s="231"/>
      <c r="E181" s="231"/>
      <c r="F181" s="231"/>
      <c r="G181" s="231"/>
      <c r="H181" s="230"/>
      <c r="I181" s="231"/>
      <c r="J181" s="232"/>
      <c r="K181" s="232"/>
      <c r="L181" s="230"/>
      <c r="M181" s="230"/>
      <c r="N181" s="230"/>
      <c r="O181" s="230"/>
      <c r="P181" s="230"/>
      <c r="Q181" s="230"/>
      <c r="R181" s="230"/>
      <c r="S181" s="230"/>
      <c r="T181" s="230"/>
      <c r="U181" s="230"/>
      <c r="V181" s="230"/>
      <c r="W181" s="230"/>
      <c r="X181" s="230"/>
      <c r="Y181" s="230"/>
      <c r="Z181" s="232"/>
      <c r="AA181" s="232"/>
      <c r="AB181" s="232"/>
      <c r="AC181" s="232"/>
      <c r="AD181" s="232"/>
      <c r="AE181" s="232"/>
      <c r="AF181" s="232"/>
      <c r="AG181" s="232"/>
      <c r="AH181" s="232"/>
      <c r="AI181" s="232"/>
      <c r="AJ181" s="100"/>
      <c r="AK181" s="100"/>
      <c r="AL181" s="233"/>
    </row>
    <row r="182" spans="1:38" ht="17.25">
      <c r="A182" s="229"/>
      <c r="B182" s="229"/>
      <c r="C182" s="230"/>
      <c r="D182" s="231"/>
      <c r="E182" s="231"/>
      <c r="F182" s="231"/>
      <c r="G182" s="231"/>
      <c r="H182" s="230"/>
      <c r="I182" s="231"/>
      <c r="J182" s="232"/>
      <c r="K182" s="232"/>
      <c r="L182" s="230"/>
      <c r="M182" s="230"/>
      <c r="N182" s="230"/>
      <c r="O182" s="230"/>
      <c r="P182" s="230"/>
      <c r="Q182" s="230"/>
      <c r="R182" s="230"/>
      <c r="S182" s="230"/>
      <c r="T182" s="230"/>
      <c r="U182" s="230"/>
      <c r="V182" s="230"/>
      <c r="W182" s="230"/>
      <c r="X182" s="230"/>
      <c r="Y182" s="230"/>
      <c r="Z182" s="232"/>
      <c r="AA182" s="232"/>
      <c r="AB182" s="232"/>
      <c r="AC182" s="232"/>
      <c r="AD182" s="232"/>
      <c r="AE182" s="232"/>
      <c r="AF182" s="232"/>
      <c r="AG182" s="232"/>
      <c r="AH182" s="232"/>
      <c r="AI182" s="232"/>
      <c r="AJ182" s="100"/>
      <c r="AK182" s="100"/>
      <c r="AL182" s="233"/>
    </row>
    <row r="183" spans="1:38" ht="65.25" customHeight="1">
      <c r="A183" s="229"/>
      <c r="B183" s="229"/>
      <c r="C183" s="230"/>
      <c r="D183" s="231"/>
      <c r="E183" s="231"/>
      <c r="F183" s="231"/>
      <c r="G183" s="231"/>
      <c r="H183" s="266" t="s">
        <v>264</v>
      </c>
      <c r="I183" s="266"/>
      <c r="J183" s="266"/>
      <c r="K183" s="266"/>
      <c r="L183" s="266"/>
      <c r="M183" s="266"/>
      <c r="N183" s="266"/>
      <c r="O183" s="266"/>
      <c r="P183" s="266"/>
      <c r="Q183" s="266"/>
      <c r="R183" s="266"/>
      <c r="S183" s="266"/>
      <c r="T183" s="230"/>
      <c r="U183" s="230"/>
      <c r="V183" s="230"/>
      <c r="W183" s="230"/>
      <c r="X183" s="230"/>
      <c r="Y183" s="230"/>
      <c r="Z183" s="232"/>
      <c r="AA183" s="232"/>
      <c r="AB183" s="232"/>
      <c r="AC183" s="232"/>
      <c r="AD183" s="232"/>
      <c r="AE183" s="232"/>
      <c r="AF183" s="232"/>
      <c r="AG183" s="232"/>
      <c r="AH183" s="265" t="s">
        <v>265</v>
      </c>
      <c r="AI183" s="265"/>
      <c r="AJ183" s="265"/>
      <c r="AK183" s="265"/>
      <c r="AL183" s="233"/>
    </row>
    <row r="186" spans="1:41" s="161" customFormat="1" ht="65.25" customHeight="1">
      <c r="A186" s="160"/>
      <c r="B186" s="160"/>
      <c r="D186" s="162"/>
      <c r="E186" s="162"/>
      <c r="F186" s="162"/>
      <c r="G186" s="162"/>
      <c r="H186" s="266" t="s">
        <v>252</v>
      </c>
      <c r="I186" s="266"/>
      <c r="J186" s="266"/>
      <c r="K186" s="266"/>
      <c r="L186" s="266"/>
      <c r="M186" s="266"/>
      <c r="N186" s="266"/>
      <c r="O186" s="266"/>
      <c r="P186" s="266"/>
      <c r="Q186" s="266"/>
      <c r="R186" s="266"/>
      <c r="S186" s="266"/>
      <c r="Z186" s="163"/>
      <c r="AA186" s="163"/>
      <c r="AB186" s="163"/>
      <c r="AC186" s="163"/>
      <c r="AG186" s="163"/>
      <c r="AH186" s="265" t="s">
        <v>251</v>
      </c>
      <c r="AI186" s="265"/>
      <c r="AJ186" s="265"/>
      <c r="AK186" s="265"/>
      <c r="AL186" s="164"/>
      <c r="AM186" s="163"/>
      <c r="AN186" s="163"/>
      <c r="AO186" s="163"/>
    </row>
    <row r="187" ht="59.25" customHeight="1"/>
  </sheetData>
  <sheetProtection/>
  <mergeCells count="36">
    <mergeCell ref="AL51:AL53"/>
    <mergeCell ref="AH186:AK186"/>
    <mergeCell ref="H186:S186"/>
    <mergeCell ref="AL72:AL73"/>
    <mergeCell ref="B104:B108"/>
    <mergeCell ref="H183:S183"/>
    <mergeCell ref="AH183:AK183"/>
    <mergeCell ref="C104:C108"/>
    <mergeCell ref="B51:B53"/>
    <mergeCell ref="A51:A53"/>
    <mergeCell ref="C51:C53"/>
    <mergeCell ref="A104:A108"/>
    <mergeCell ref="I18:I20"/>
    <mergeCell ref="A18:A20"/>
    <mergeCell ref="B18:B20"/>
    <mergeCell ref="C18:C20"/>
    <mergeCell ref="L19:M19"/>
    <mergeCell ref="N19:O19"/>
    <mergeCell ref="AC18:AI18"/>
    <mergeCell ref="V19:W19"/>
    <mergeCell ref="K18:K20"/>
    <mergeCell ref="P19:Q19"/>
    <mergeCell ref="R19:S19"/>
    <mergeCell ref="T19:U19"/>
    <mergeCell ref="N18:AB18"/>
    <mergeCell ref="AA19:AB19"/>
    <mergeCell ref="A16:AL16"/>
    <mergeCell ref="D18:G18"/>
    <mergeCell ref="J18:J20"/>
    <mergeCell ref="AL18:AL20"/>
    <mergeCell ref="AK18:AK20"/>
    <mergeCell ref="H18:H20"/>
    <mergeCell ref="X19:Y19"/>
    <mergeCell ref="AJ18:AJ20"/>
    <mergeCell ref="D19:E19"/>
    <mergeCell ref="F19:G1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4" r:id="rId1"/>
</worksheet>
</file>

<file path=xl/worksheets/sheet2.xml><?xml version="1.0" encoding="utf-8"?>
<worksheet xmlns="http://schemas.openxmlformats.org/spreadsheetml/2006/main" xmlns:r="http://schemas.openxmlformats.org/officeDocument/2006/relationships">
  <dimension ref="A2:J13"/>
  <sheetViews>
    <sheetView zoomScale="70" zoomScaleNormal="70" zoomScalePageLayoutView="0" workbookViewId="0" topLeftCell="A1">
      <selection activeCell="L16" sqref="L16"/>
    </sheetView>
  </sheetViews>
  <sheetFormatPr defaultColWidth="9.140625" defaultRowHeight="15"/>
  <cols>
    <col min="1" max="1" width="26.57421875" style="0" customWidth="1"/>
    <col min="2" max="2" width="10.57421875" style="0" customWidth="1"/>
    <col min="3" max="3" width="9.421875" style="0" customWidth="1"/>
    <col min="4" max="4" width="13.00390625" style="0" customWidth="1"/>
    <col min="5" max="5" width="15.421875" style="0" customWidth="1"/>
    <col min="6" max="6" width="13.140625" style="0" customWidth="1"/>
    <col min="7" max="7" width="12.7109375" style="0" customWidth="1"/>
    <col min="8" max="8" width="11.140625" style="0" customWidth="1"/>
    <col min="10" max="10" width="14.140625" style="0" customWidth="1"/>
  </cols>
  <sheetData>
    <row r="2" spans="1:10" ht="33" customHeight="1">
      <c r="A2" s="279" t="s">
        <v>150</v>
      </c>
      <c r="B2" s="285" t="s">
        <v>157</v>
      </c>
      <c r="C2" s="286"/>
      <c r="D2" s="287"/>
      <c r="E2" s="282" t="s">
        <v>155</v>
      </c>
      <c r="F2" s="283"/>
      <c r="G2" s="284"/>
      <c r="H2" s="274" t="s">
        <v>156</v>
      </c>
      <c r="I2" s="275"/>
      <c r="J2" s="276"/>
    </row>
    <row r="3" spans="1:10" ht="16.5" customHeight="1">
      <c r="A3" s="279"/>
      <c r="B3" s="288" t="s">
        <v>154</v>
      </c>
      <c r="C3" s="288"/>
      <c r="D3" s="289" t="s">
        <v>152</v>
      </c>
      <c r="E3" s="281" t="s">
        <v>154</v>
      </c>
      <c r="F3" s="281"/>
      <c r="G3" s="280" t="s">
        <v>152</v>
      </c>
      <c r="H3" s="277" t="s">
        <v>154</v>
      </c>
      <c r="I3" s="277"/>
      <c r="J3" s="278" t="s">
        <v>152</v>
      </c>
    </row>
    <row r="4" spans="1:10" ht="16.5" customHeight="1">
      <c r="A4" s="279"/>
      <c r="B4" s="57" t="s">
        <v>120</v>
      </c>
      <c r="C4" s="57" t="s">
        <v>121</v>
      </c>
      <c r="D4" s="289"/>
      <c r="E4" s="73" t="s">
        <v>120</v>
      </c>
      <c r="F4" s="73" t="s">
        <v>121</v>
      </c>
      <c r="G4" s="280"/>
      <c r="H4" s="23" t="s">
        <v>120</v>
      </c>
      <c r="I4" s="23" t="s">
        <v>121</v>
      </c>
      <c r="J4" s="278"/>
    </row>
    <row r="5" spans="1:10" ht="18.75">
      <c r="A5" s="21" t="s">
        <v>153</v>
      </c>
      <c r="B5" s="58"/>
      <c r="C5" s="58"/>
      <c r="D5" s="58">
        <v>50</v>
      </c>
      <c r="E5" s="74">
        <v>291.03000000000003</v>
      </c>
      <c r="F5" s="74">
        <v>205.3</v>
      </c>
      <c r="G5" s="74">
        <v>2576.0000000000005</v>
      </c>
      <c r="H5" s="24">
        <v>1386.99</v>
      </c>
      <c r="I5" s="24">
        <v>389.25</v>
      </c>
      <c r="J5" s="24">
        <v>6070.290000000001</v>
      </c>
    </row>
    <row r="6" spans="1:10" ht="17.25">
      <c r="A6" s="17" t="s">
        <v>147</v>
      </c>
      <c r="B6" s="59"/>
      <c r="C6" s="59"/>
      <c r="D6" s="59"/>
      <c r="E6" s="75">
        <v>234.13000000000002</v>
      </c>
      <c r="F6" s="75">
        <v>205.3</v>
      </c>
      <c r="G6" s="75">
        <v>2181.2000000000003</v>
      </c>
      <c r="H6" s="25">
        <v>295.53000000000003</v>
      </c>
      <c r="I6" s="25">
        <v>287.3</v>
      </c>
      <c r="J6" s="25">
        <v>3040.6000000000004</v>
      </c>
    </row>
    <row r="7" spans="1:10" ht="17.25">
      <c r="A7" s="17" t="s">
        <v>148</v>
      </c>
      <c r="B7" s="59"/>
      <c r="C7" s="59"/>
      <c r="D7" s="59"/>
      <c r="E7" s="75">
        <v>56.9</v>
      </c>
      <c r="F7" s="75">
        <v>0</v>
      </c>
      <c r="G7" s="75">
        <v>85.6</v>
      </c>
      <c r="H7" s="25">
        <v>78.9</v>
      </c>
      <c r="I7" s="25">
        <v>81.80000000000001</v>
      </c>
      <c r="J7" s="25">
        <v>439.70000000000005</v>
      </c>
    </row>
    <row r="8" spans="1:10" ht="17.25">
      <c r="A8" s="17" t="s">
        <v>149</v>
      </c>
      <c r="B8" s="59">
        <v>26.6</v>
      </c>
      <c r="C8" s="59">
        <v>8</v>
      </c>
      <c r="D8" s="59">
        <v>50</v>
      </c>
      <c r="E8" s="75">
        <v>0</v>
      </c>
      <c r="F8" s="75">
        <v>0</v>
      </c>
      <c r="G8" s="75">
        <v>0</v>
      </c>
      <c r="H8" s="25">
        <v>1012.5600000000001</v>
      </c>
      <c r="I8" s="25">
        <v>20.150000000000002</v>
      </c>
      <c r="J8" s="25">
        <v>1184.3900000000003</v>
      </c>
    </row>
    <row r="9" spans="1:10" ht="17.25">
      <c r="A9" s="18" t="s">
        <v>151</v>
      </c>
      <c r="B9" s="59"/>
      <c r="C9" s="59"/>
      <c r="D9" s="59"/>
      <c r="E9" s="75">
        <v>0</v>
      </c>
      <c r="F9" s="75">
        <v>0</v>
      </c>
      <c r="G9" s="75">
        <v>154.6</v>
      </c>
      <c r="H9" s="25">
        <v>0</v>
      </c>
      <c r="I9" s="25">
        <v>0</v>
      </c>
      <c r="J9" s="25">
        <v>1251</v>
      </c>
    </row>
    <row r="10" spans="1:10" ht="69">
      <c r="A10" s="16" t="s">
        <v>36</v>
      </c>
      <c r="B10" s="60"/>
      <c r="C10" s="60"/>
      <c r="D10" s="60"/>
      <c r="E10" s="76"/>
      <c r="F10" s="76"/>
      <c r="G10" s="76"/>
      <c r="H10" s="26"/>
      <c r="I10" s="26"/>
      <c r="J10" s="27">
        <v>519.1</v>
      </c>
    </row>
    <row r="11" spans="1:10" ht="34.5">
      <c r="A11" s="16" t="s">
        <v>37</v>
      </c>
      <c r="B11" s="60"/>
      <c r="C11" s="60"/>
      <c r="D11" s="60"/>
      <c r="E11" s="76"/>
      <c r="F11" s="76"/>
      <c r="G11" s="76"/>
      <c r="H11" s="26"/>
      <c r="I11" s="26"/>
      <c r="J11" s="27">
        <v>70.8</v>
      </c>
    </row>
    <row r="12" spans="1:10" ht="34.5">
      <c r="A12" s="16" t="s">
        <v>38</v>
      </c>
      <c r="B12" s="60"/>
      <c r="C12" s="60"/>
      <c r="D12" s="60"/>
      <c r="E12" s="76"/>
      <c r="F12" s="76"/>
      <c r="G12" s="76"/>
      <c r="H12" s="26"/>
      <c r="I12" s="26"/>
      <c r="J12" s="27">
        <v>76.4</v>
      </c>
    </row>
    <row r="13" spans="1:10" ht="69">
      <c r="A13" s="16" t="s">
        <v>39</v>
      </c>
      <c r="B13" s="60"/>
      <c r="C13" s="60"/>
      <c r="D13" s="60"/>
      <c r="E13" s="76"/>
      <c r="F13" s="76"/>
      <c r="G13" s="76">
        <v>154.6</v>
      </c>
      <c r="H13" s="26"/>
      <c r="I13" s="26"/>
      <c r="J13" s="27">
        <v>584.7</v>
      </c>
    </row>
  </sheetData>
  <sheetProtection/>
  <mergeCells count="10">
    <mergeCell ref="H2:J2"/>
    <mergeCell ref="H3:I3"/>
    <mergeCell ref="J3:J4"/>
    <mergeCell ref="A2:A4"/>
    <mergeCell ref="G3:G4"/>
    <mergeCell ref="E3:F3"/>
    <mergeCell ref="E2:G2"/>
    <mergeCell ref="B2:D2"/>
    <mergeCell ref="B3:C3"/>
    <mergeCell ref="D3:D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Q57"/>
  <sheetViews>
    <sheetView zoomScale="55" zoomScaleNormal="55" zoomScalePageLayoutView="0" workbookViewId="0" topLeftCell="A1">
      <selection activeCell="K29" sqref="K29:M33"/>
    </sheetView>
  </sheetViews>
  <sheetFormatPr defaultColWidth="8.8515625" defaultRowHeight="15"/>
  <cols>
    <col min="1" max="1" width="23.7109375" style="37" customWidth="1"/>
    <col min="2" max="3" width="12.140625" style="37" customWidth="1"/>
    <col min="4" max="4" width="14.00390625" style="37" customWidth="1"/>
    <col min="5" max="6" width="12.140625" style="37" customWidth="1"/>
    <col min="7" max="7" width="15.28125" style="37" customWidth="1"/>
    <col min="8" max="9" width="12.140625" style="37" customWidth="1"/>
    <col min="10" max="10" width="16.140625" style="37" customWidth="1"/>
    <col min="11" max="12" width="12.140625" style="37" customWidth="1"/>
    <col min="13" max="13" width="14.7109375" style="37" customWidth="1"/>
    <col min="14" max="14" width="10.140625" style="37" customWidth="1"/>
    <col min="15" max="15" width="11.00390625" style="37" customWidth="1"/>
    <col min="16" max="16384" width="8.8515625" style="37" customWidth="1"/>
  </cols>
  <sheetData>
    <row r="1" ht="15.75" thickBot="1"/>
    <row r="2" spans="1:17" s="36" customFormat="1" ht="15.75" thickBot="1">
      <c r="A2" s="299" t="s">
        <v>150</v>
      </c>
      <c r="B2" s="290" t="s">
        <v>186</v>
      </c>
      <c r="C2" s="291"/>
      <c r="D2" s="291"/>
      <c r="E2" s="292"/>
      <c r="F2" s="290" t="s">
        <v>187</v>
      </c>
      <c r="G2" s="291"/>
      <c r="H2" s="291"/>
      <c r="I2" s="292"/>
      <c r="J2" s="290" t="s">
        <v>188</v>
      </c>
      <c r="K2" s="291"/>
      <c r="L2" s="291"/>
      <c r="M2" s="292"/>
      <c r="N2" s="290" t="s">
        <v>189</v>
      </c>
      <c r="O2" s="291"/>
      <c r="P2" s="291"/>
      <c r="Q2" s="292"/>
    </row>
    <row r="3" spans="1:17" s="36" customFormat="1" ht="60.75" thickBot="1">
      <c r="A3" s="300"/>
      <c r="B3" s="61" t="s">
        <v>190</v>
      </c>
      <c r="C3" s="61" t="s">
        <v>191</v>
      </c>
      <c r="D3" s="61" t="s">
        <v>192</v>
      </c>
      <c r="E3" s="61" t="s">
        <v>193</v>
      </c>
      <c r="F3" s="61" t="s">
        <v>190</v>
      </c>
      <c r="G3" s="61" t="s">
        <v>191</v>
      </c>
      <c r="H3" s="61" t="s">
        <v>192</v>
      </c>
      <c r="I3" s="61" t="s">
        <v>193</v>
      </c>
      <c r="J3" s="61" t="s">
        <v>190</v>
      </c>
      <c r="K3" s="61" t="s">
        <v>191</v>
      </c>
      <c r="L3" s="61" t="s">
        <v>192</v>
      </c>
      <c r="M3" s="61" t="s">
        <v>193</v>
      </c>
      <c r="N3" s="61" t="s">
        <v>190</v>
      </c>
      <c r="O3" s="61" t="s">
        <v>191</v>
      </c>
      <c r="P3" s="61" t="s">
        <v>192</v>
      </c>
      <c r="Q3" s="61" t="s">
        <v>193</v>
      </c>
    </row>
    <row r="4" spans="1:17" s="35" customFormat="1" ht="15.75" thickBot="1">
      <c r="A4" s="39" t="s">
        <v>153</v>
      </c>
      <c r="B4" s="53">
        <v>29.4</v>
      </c>
      <c r="C4" s="55">
        <f>(C5+C6+C7)/3</f>
        <v>76.66666666666667</v>
      </c>
      <c r="D4" s="41">
        <f>SUM(D5:D7)</f>
        <v>180</v>
      </c>
      <c r="E4" s="41">
        <f>SUM(E5:E7)</f>
        <v>89.89999999999999</v>
      </c>
      <c r="F4" s="41">
        <v>29.4</v>
      </c>
      <c r="G4" s="54">
        <f>(G5+G6+G7)/3</f>
        <v>77.06666666666668</v>
      </c>
      <c r="H4" s="41">
        <f>SUM(H5:H7)</f>
        <v>181</v>
      </c>
      <c r="I4" s="56">
        <f>SUM(I5:I7)</f>
        <v>91.34700000000001</v>
      </c>
      <c r="J4" s="41">
        <v>29.42</v>
      </c>
      <c r="K4" s="54">
        <f>(K5+K6+K7)/3</f>
        <v>77.09666666666666</v>
      </c>
      <c r="L4" s="41">
        <v>180</v>
      </c>
      <c r="M4" s="56">
        <f>SUM(M5:M7)</f>
        <v>92.82266999999999</v>
      </c>
      <c r="N4" s="41">
        <v>29.47</v>
      </c>
      <c r="O4" s="54">
        <f>(O5+O6+O7)/3</f>
        <v>77.45666666666666</v>
      </c>
      <c r="P4" s="41">
        <f>SUM(P5:P7)</f>
        <v>189</v>
      </c>
      <c r="Q4" s="41">
        <f>SUM(Q5:Q7)</f>
        <v>94.32767789999998</v>
      </c>
    </row>
    <row r="5" spans="1:17" ht="15.75" thickBot="1">
      <c r="A5" s="42" t="s">
        <v>147</v>
      </c>
      <c r="B5" s="46">
        <v>5.6</v>
      </c>
      <c r="C5" s="43">
        <v>75</v>
      </c>
      <c r="D5" s="43">
        <v>11</v>
      </c>
      <c r="E5" s="43">
        <v>51.3</v>
      </c>
      <c r="F5" s="50">
        <v>5.598</v>
      </c>
      <c r="G5" s="49">
        <v>75.3</v>
      </c>
      <c r="H5" s="43">
        <v>11</v>
      </c>
      <c r="I5" s="50">
        <f>E5*1.01</f>
        <v>51.812999999999995</v>
      </c>
      <c r="J5" s="43">
        <v>5.61</v>
      </c>
      <c r="K5" s="49">
        <v>75.3</v>
      </c>
      <c r="L5" s="43">
        <v>11</v>
      </c>
      <c r="M5" s="50">
        <f>I5*1.01</f>
        <v>52.331129999999995</v>
      </c>
      <c r="N5" s="49">
        <v>5.62</v>
      </c>
      <c r="O5" s="49">
        <v>75.91</v>
      </c>
      <c r="P5" s="43">
        <v>12</v>
      </c>
      <c r="Q5" s="43">
        <f>M5*1.01</f>
        <v>52.8544413</v>
      </c>
    </row>
    <row r="6" spans="1:17" ht="15.75" thickBot="1">
      <c r="A6" s="42" t="s">
        <v>148</v>
      </c>
      <c r="B6" s="46">
        <v>6.2</v>
      </c>
      <c r="C6" s="43">
        <v>75</v>
      </c>
      <c r="D6" s="43">
        <v>12</v>
      </c>
      <c r="E6" s="43">
        <v>22.4</v>
      </c>
      <c r="F6" s="43">
        <f>B6</f>
        <v>6.2</v>
      </c>
      <c r="G6" s="49">
        <v>75.5</v>
      </c>
      <c r="H6" s="43">
        <v>12</v>
      </c>
      <c r="I6" s="50">
        <f>E6*1.02</f>
        <v>22.848</v>
      </c>
      <c r="J6" s="43">
        <v>6.22</v>
      </c>
      <c r="K6" s="43">
        <v>75.64</v>
      </c>
      <c r="L6" s="43">
        <v>13</v>
      </c>
      <c r="M6" s="50">
        <f>I6*1.02</f>
        <v>23.304959999999998</v>
      </c>
      <c r="N6" s="43">
        <v>6.24</v>
      </c>
      <c r="O6" s="49">
        <v>75.99</v>
      </c>
      <c r="P6" s="43">
        <v>13</v>
      </c>
      <c r="Q6" s="43">
        <f>M6*1.02</f>
        <v>23.771059199999996</v>
      </c>
    </row>
    <row r="7" spans="1:17" ht="15.75" thickBot="1">
      <c r="A7" s="42" t="s">
        <v>149</v>
      </c>
      <c r="B7" s="46">
        <v>36.7</v>
      </c>
      <c r="C7" s="43">
        <v>80</v>
      </c>
      <c r="D7" s="43">
        <v>157</v>
      </c>
      <c r="E7" s="43">
        <v>16.2</v>
      </c>
      <c r="F7" s="43">
        <f>B7</f>
        <v>36.7</v>
      </c>
      <c r="G7" s="49">
        <v>80.4</v>
      </c>
      <c r="H7" s="43">
        <v>158</v>
      </c>
      <c r="I7" s="50">
        <f>E7*1.03</f>
        <v>16.686</v>
      </c>
      <c r="J7" s="43">
        <v>36.75</v>
      </c>
      <c r="K7" s="43">
        <v>80.35</v>
      </c>
      <c r="L7" s="43">
        <v>159</v>
      </c>
      <c r="M7" s="50">
        <f>I7*1.03</f>
        <v>17.18658</v>
      </c>
      <c r="N7" s="43">
        <v>36.77</v>
      </c>
      <c r="O7" s="49">
        <v>80.47</v>
      </c>
      <c r="P7" s="43">
        <v>164</v>
      </c>
      <c r="Q7" s="43">
        <f>M7*1.03</f>
        <v>17.7021774</v>
      </c>
    </row>
    <row r="9" spans="1:13" ht="15.75" hidden="1" thickBot="1">
      <c r="A9" s="293" t="s">
        <v>150</v>
      </c>
      <c r="B9" s="296" t="s">
        <v>181</v>
      </c>
      <c r="C9" s="297"/>
      <c r="D9" s="298"/>
      <c r="E9" s="296" t="s">
        <v>182</v>
      </c>
      <c r="F9" s="297"/>
      <c r="G9" s="298"/>
      <c r="H9" s="296" t="s">
        <v>183</v>
      </c>
      <c r="I9" s="297"/>
      <c r="J9" s="298"/>
      <c r="K9" s="296" t="s">
        <v>184</v>
      </c>
      <c r="L9" s="297"/>
      <c r="M9" s="298"/>
    </row>
    <row r="10" spans="1:13" ht="15.75" hidden="1" thickBot="1">
      <c r="A10" s="294"/>
      <c r="B10" s="296" t="s">
        <v>154</v>
      </c>
      <c r="C10" s="298"/>
      <c r="D10" s="293" t="s">
        <v>152</v>
      </c>
      <c r="E10" s="296" t="s">
        <v>154</v>
      </c>
      <c r="F10" s="298"/>
      <c r="G10" s="293" t="s">
        <v>152</v>
      </c>
      <c r="H10" s="296" t="s">
        <v>154</v>
      </c>
      <c r="I10" s="298"/>
      <c r="J10" s="293" t="s">
        <v>152</v>
      </c>
      <c r="K10" s="296" t="s">
        <v>154</v>
      </c>
      <c r="L10" s="298"/>
      <c r="M10" s="293" t="s">
        <v>152</v>
      </c>
    </row>
    <row r="11" spans="1:13" ht="15.75" hidden="1" thickBot="1">
      <c r="A11" s="295"/>
      <c r="B11" s="38" t="s">
        <v>120</v>
      </c>
      <c r="C11" s="38" t="s">
        <v>121</v>
      </c>
      <c r="D11" s="295"/>
      <c r="E11" s="38" t="s">
        <v>120</v>
      </c>
      <c r="F11" s="38" t="s">
        <v>121</v>
      </c>
      <c r="G11" s="295"/>
      <c r="H11" s="38" t="s">
        <v>120</v>
      </c>
      <c r="I11" s="38" t="s">
        <v>121</v>
      </c>
      <c r="J11" s="295"/>
      <c r="K11" s="38" t="s">
        <v>120</v>
      </c>
      <c r="L11" s="38" t="s">
        <v>121</v>
      </c>
      <c r="M11" s="295"/>
    </row>
    <row r="12" spans="1:13" s="35" customFormat="1" ht="15.75" hidden="1" thickBot="1">
      <c r="A12" s="39" t="s">
        <v>153</v>
      </c>
      <c r="B12" s="40">
        <f>Лист3!B12</f>
        <v>60.8</v>
      </c>
      <c r="C12" s="40">
        <f>Лист3!C12</f>
        <v>67</v>
      </c>
      <c r="D12" s="40">
        <f>Лист3!D12</f>
        <v>618.8000000000001</v>
      </c>
      <c r="E12" s="41"/>
      <c r="F12" s="41"/>
      <c r="G12" s="41"/>
      <c r="H12" s="41"/>
      <c r="I12" s="41"/>
      <c r="J12" s="41"/>
      <c r="K12" s="41">
        <f>H12+E12+B12</f>
        <v>60.8</v>
      </c>
      <c r="L12" s="41">
        <f aca="true" t="shared" si="0" ref="L12:M16">I12+F12+C12</f>
        <v>67</v>
      </c>
      <c r="M12" s="41">
        <f t="shared" si="0"/>
        <v>618.8000000000001</v>
      </c>
    </row>
    <row r="13" spans="1:13" ht="15.75" hidden="1" thickBot="1">
      <c r="A13" s="42" t="s">
        <v>147</v>
      </c>
      <c r="B13" s="40">
        <f>Лист3!B13</f>
        <v>28.3</v>
      </c>
      <c r="C13" s="40">
        <f>Лист3!C13</f>
        <v>67</v>
      </c>
      <c r="D13" s="40">
        <f>Лист3!D13</f>
        <v>284</v>
      </c>
      <c r="E13" s="44"/>
      <c r="F13" s="44"/>
      <c r="G13" s="44"/>
      <c r="H13" s="43"/>
      <c r="I13" s="43"/>
      <c r="J13" s="43"/>
      <c r="K13" s="43">
        <f>H13+E13+B13</f>
        <v>28.3</v>
      </c>
      <c r="L13" s="43">
        <f t="shared" si="0"/>
        <v>67</v>
      </c>
      <c r="M13" s="43">
        <f t="shared" si="0"/>
        <v>284</v>
      </c>
    </row>
    <row r="14" spans="1:13" ht="15.75" hidden="1" thickBot="1">
      <c r="A14" s="42" t="s">
        <v>148</v>
      </c>
      <c r="B14" s="40">
        <f>Лист3!B14</f>
        <v>32.5</v>
      </c>
      <c r="C14" s="40">
        <f>Лист3!C14</f>
        <v>0</v>
      </c>
      <c r="D14" s="40">
        <f>Лист3!D14</f>
        <v>25.6</v>
      </c>
      <c r="E14" s="44"/>
      <c r="F14" s="44"/>
      <c r="G14" s="44"/>
      <c r="H14" s="43"/>
      <c r="I14" s="43"/>
      <c r="J14" s="43"/>
      <c r="K14" s="43">
        <f>H14+E14+B14</f>
        <v>32.5</v>
      </c>
      <c r="L14" s="43">
        <f t="shared" si="0"/>
        <v>0</v>
      </c>
      <c r="M14" s="43">
        <f t="shared" si="0"/>
        <v>25.6</v>
      </c>
    </row>
    <row r="15" spans="1:13" ht="15.75" hidden="1" thickBot="1">
      <c r="A15" s="42" t="s">
        <v>149</v>
      </c>
      <c r="B15" s="40">
        <f>Лист3!B15</f>
        <v>0</v>
      </c>
      <c r="C15" s="40">
        <f>Лист3!C15</f>
        <v>0</v>
      </c>
      <c r="D15" s="40">
        <f>Лист3!D15</f>
        <v>0</v>
      </c>
      <c r="E15" s="44"/>
      <c r="F15" s="44"/>
      <c r="G15" s="44"/>
      <c r="H15" s="43"/>
      <c r="I15" s="43"/>
      <c r="J15" s="43"/>
      <c r="K15" s="43">
        <f>H15+E15+B15</f>
        <v>0</v>
      </c>
      <c r="L15" s="43">
        <f t="shared" si="0"/>
        <v>0</v>
      </c>
      <c r="M15" s="43">
        <f t="shared" si="0"/>
        <v>0</v>
      </c>
    </row>
    <row r="16" spans="1:13" ht="15.75" hidden="1" thickBot="1">
      <c r="A16" s="45" t="s">
        <v>185</v>
      </c>
      <c r="B16" s="40">
        <f>Лист3!B16</f>
        <v>0</v>
      </c>
      <c r="C16" s="40">
        <f>Лист3!C16</f>
        <v>0</v>
      </c>
      <c r="D16" s="40">
        <f>Лист3!D16</f>
        <v>154.6</v>
      </c>
      <c r="E16" s="44"/>
      <c r="F16" s="44"/>
      <c r="G16" s="44"/>
      <c r="H16" s="43"/>
      <c r="I16" s="43"/>
      <c r="J16" s="43"/>
      <c r="K16" s="43">
        <f>H16+E16+B16</f>
        <v>0</v>
      </c>
      <c r="L16" s="43">
        <f t="shared" si="0"/>
        <v>0</v>
      </c>
      <c r="M16" s="43">
        <f t="shared" si="0"/>
        <v>154.6</v>
      </c>
    </row>
    <row r="17" ht="15.75" hidden="1" thickBot="1"/>
    <row r="18" spans="1:17" s="36" customFormat="1" ht="15.75" hidden="1" thickBot="1">
      <c r="A18" s="293" t="s">
        <v>150</v>
      </c>
      <c r="B18" s="296" t="s">
        <v>186</v>
      </c>
      <c r="C18" s="297"/>
      <c r="D18" s="297"/>
      <c r="E18" s="298"/>
      <c r="F18" s="296" t="s">
        <v>187</v>
      </c>
      <c r="G18" s="297"/>
      <c r="H18" s="297"/>
      <c r="I18" s="298"/>
      <c r="J18" s="296" t="s">
        <v>188</v>
      </c>
      <c r="K18" s="297"/>
      <c r="L18" s="297"/>
      <c r="M18" s="298"/>
      <c r="N18" s="296" t="s">
        <v>189</v>
      </c>
      <c r="O18" s="297"/>
      <c r="P18" s="297"/>
      <c r="Q18" s="298"/>
    </row>
    <row r="19" spans="1:17" s="36" customFormat="1" ht="60.75" hidden="1" thickBot="1">
      <c r="A19" s="295"/>
      <c r="B19" s="38" t="s">
        <v>190</v>
      </c>
      <c r="C19" s="38" t="s">
        <v>191</v>
      </c>
      <c r="D19" s="38" t="s">
        <v>192</v>
      </c>
      <c r="E19" s="38" t="s">
        <v>193</v>
      </c>
      <c r="F19" s="38" t="s">
        <v>190</v>
      </c>
      <c r="G19" s="38" t="s">
        <v>191</v>
      </c>
      <c r="H19" s="38" t="s">
        <v>192</v>
      </c>
      <c r="I19" s="38" t="s">
        <v>193</v>
      </c>
      <c r="J19" s="38" t="s">
        <v>190</v>
      </c>
      <c r="K19" s="38" t="s">
        <v>191</v>
      </c>
      <c r="L19" s="38" t="s">
        <v>192</v>
      </c>
      <c r="M19" s="38" t="s">
        <v>193</v>
      </c>
      <c r="N19" s="38" t="s">
        <v>190</v>
      </c>
      <c r="O19" s="38" t="s">
        <v>191</v>
      </c>
      <c r="P19" s="38" t="s">
        <v>192</v>
      </c>
      <c r="Q19" s="38" t="s">
        <v>193</v>
      </c>
    </row>
    <row r="20" spans="1:17" s="35" customFormat="1" ht="15.75" hidden="1" thickBot="1">
      <c r="A20" s="39" t="s">
        <v>153</v>
      </c>
      <c r="B20" s="53">
        <v>29.4</v>
      </c>
      <c r="C20" s="41">
        <v>77</v>
      </c>
      <c r="D20" s="41">
        <f>SUM(D21:D23)</f>
        <v>180</v>
      </c>
      <c r="E20" s="41">
        <f>SUM(E21:E23)</f>
        <v>89.89999999999999</v>
      </c>
      <c r="F20" s="41">
        <v>29.4</v>
      </c>
      <c r="G20" s="54">
        <f>(G21+G22+G23)/3</f>
        <v>76.96333333333334</v>
      </c>
      <c r="H20" s="41">
        <f>SUM(H21:H23)</f>
        <v>179</v>
      </c>
      <c r="I20" s="41">
        <f>SUM(I21:I23)</f>
        <v>75.634</v>
      </c>
      <c r="J20" s="41">
        <v>29.4</v>
      </c>
      <c r="K20" s="54">
        <f>(K21+K22+K23)/3</f>
        <v>77.09666666666666</v>
      </c>
      <c r="L20" s="41">
        <v>47.599999999999994</v>
      </c>
      <c r="M20" s="56">
        <f>SUM(M21:M23)</f>
        <v>77.31353999999999</v>
      </c>
      <c r="N20" s="41">
        <v>29.4</v>
      </c>
      <c r="O20" s="54">
        <f>(O21+O22+O23)/3</f>
        <v>77.45666666666666</v>
      </c>
      <c r="P20" s="41">
        <f>SUM(P21:P23)</f>
        <v>186</v>
      </c>
      <c r="Q20" s="41">
        <f>SUM(Q21:Q23)</f>
        <v>79.0316766</v>
      </c>
    </row>
    <row r="21" spans="1:17" ht="15.75" hidden="1" thickBot="1">
      <c r="A21" s="42" t="s">
        <v>147</v>
      </c>
      <c r="B21" s="46">
        <v>5.6</v>
      </c>
      <c r="C21" s="43">
        <v>75</v>
      </c>
      <c r="D21" s="43">
        <v>11</v>
      </c>
      <c r="E21" s="43">
        <v>51.3</v>
      </c>
      <c r="F21" s="50">
        <v>5.598</v>
      </c>
      <c r="G21" s="49">
        <v>74.99</v>
      </c>
      <c r="H21" s="43">
        <v>9</v>
      </c>
      <c r="I21" s="43">
        <v>36.1</v>
      </c>
      <c r="J21" s="43">
        <v>5.598</v>
      </c>
      <c r="K21" s="49">
        <v>75.3</v>
      </c>
      <c r="L21" s="43">
        <v>9</v>
      </c>
      <c r="M21" s="50">
        <f>I21*1.02</f>
        <v>36.822</v>
      </c>
      <c r="N21" s="50">
        <v>5.598</v>
      </c>
      <c r="O21" s="49">
        <v>75.91</v>
      </c>
      <c r="P21" s="43">
        <v>9</v>
      </c>
      <c r="Q21" s="43">
        <f>M21*1.02</f>
        <v>37.558440000000004</v>
      </c>
    </row>
    <row r="22" spans="1:17" ht="15.75" hidden="1" thickBot="1">
      <c r="A22" s="42" t="s">
        <v>148</v>
      </c>
      <c r="B22" s="46">
        <v>6.2</v>
      </c>
      <c r="C22" s="43">
        <v>75</v>
      </c>
      <c r="D22" s="43">
        <v>12</v>
      </c>
      <c r="E22" s="43">
        <v>22.4</v>
      </c>
      <c r="F22" s="43">
        <v>6.2</v>
      </c>
      <c r="G22" s="49">
        <v>75.5</v>
      </c>
      <c r="H22" s="43">
        <v>12</v>
      </c>
      <c r="I22" s="43">
        <v>22.848</v>
      </c>
      <c r="J22" s="43">
        <v>6.22</v>
      </c>
      <c r="K22" s="43">
        <v>75.64</v>
      </c>
      <c r="L22" s="43">
        <v>13</v>
      </c>
      <c r="M22" s="50">
        <v>23.304959999999998</v>
      </c>
      <c r="N22" s="43">
        <v>6.24</v>
      </c>
      <c r="O22" s="49">
        <v>75.99</v>
      </c>
      <c r="P22" s="43">
        <v>13</v>
      </c>
      <c r="Q22" s="43">
        <v>23.771059199999996</v>
      </c>
    </row>
    <row r="23" spans="1:17" ht="15.75" hidden="1" thickBot="1">
      <c r="A23" s="42" t="s">
        <v>149</v>
      </c>
      <c r="B23" s="46">
        <v>36.7</v>
      </c>
      <c r="C23" s="43">
        <v>80</v>
      </c>
      <c r="D23" s="43">
        <v>157</v>
      </c>
      <c r="E23" s="43">
        <v>16.2</v>
      </c>
      <c r="F23" s="43">
        <v>36.7</v>
      </c>
      <c r="G23" s="49">
        <v>80.4</v>
      </c>
      <c r="H23" s="43">
        <v>158</v>
      </c>
      <c r="I23" s="43">
        <v>16.686</v>
      </c>
      <c r="J23" s="43">
        <v>36.75</v>
      </c>
      <c r="K23" s="43">
        <v>80.35</v>
      </c>
      <c r="L23" s="43">
        <v>159</v>
      </c>
      <c r="M23" s="50">
        <v>17.18658</v>
      </c>
      <c r="N23" s="43">
        <v>36.77</v>
      </c>
      <c r="O23" s="49">
        <v>80.47</v>
      </c>
      <c r="P23" s="43">
        <v>164</v>
      </c>
      <c r="Q23" s="43">
        <v>17.7021774</v>
      </c>
    </row>
    <row r="25" ht="15.75" thickBot="1"/>
    <row r="26" spans="1:13" ht="15.75" thickBot="1">
      <c r="A26" s="303" t="s">
        <v>150</v>
      </c>
      <c r="B26" s="301" t="s">
        <v>181</v>
      </c>
      <c r="C26" s="311"/>
      <c r="D26" s="302"/>
      <c r="E26" s="301" t="s">
        <v>182</v>
      </c>
      <c r="F26" s="311"/>
      <c r="G26" s="302"/>
      <c r="H26" s="301" t="s">
        <v>183</v>
      </c>
      <c r="I26" s="311"/>
      <c r="J26" s="302"/>
      <c r="K26" s="301" t="s">
        <v>184</v>
      </c>
      <c r="L26" s="311"/>
      <c r="M26" s="302"/>
    </row>
    <row r="27" spans="1:13" ht="15.75" thickBot="1">
      <c r="A27" s="310"/>
      <c r="B27" s="301" t="s">
        <v>154</v>
      </c>
      <c r="C27" s="302"/>
      <c r="D27" s="303" t="s">
        <v>152</v>
      </c>
      <c r="E27" s="301" t="s">
        <v>154</v>
      </c>
      <c r="F27" s="302"/>
      <c r="G27" s="303" t="s">
        <v>152</v>
      </c>
      <c r="H27" s="301" t="s">
        <v>154</v>
      </c>
      <c r="I27" s="302"/>
      <c r="J27" s="303" t="s">
        <v>152</v>
      </c>
      <c r="K27" s="301" t="s">
        <v>154</v>
      </c>
      <c r="L27" s="302"/>
      <c r="M27" s="303" t="s">
        <v>152</v>
      </c>
    </row>
    <row r="28" spans="1:13" ht="15.75" thickBot="1">
      <c r="A28" s="304"/>
      <c r="B28" s="47" t="s">
        <v>120</v>
      </c>
      <c r="C28" s="47" t="s">
        <v>121</v>
      </c>
      <c r="D28" s="304"/>
      <c r="E28" s="47" t="s">
        <v>120</v>
      </c>
      <c r="F28" s="47" t="s">
        <v>121</v>
      </c>
      <c r="G28" s="304"/>
      <c r="H28" s="47" t="s">
        <v>120</v>
      </c>
      <c r="I28" s="47" t="s">
        <v>121</v>
      </c>
      <c r="J28" s="304"/>
      <c r="K28" s="47" t="s">
        <v>120</v>
      </c>
      <c r="L28" s="47" t="s">
        <v>121</v>
      </c>
      <c r="M28" s="304"/>
    </row>
    <row r="29" spans="1:13" s="35" customFormat="1" ht="15.75" thickBot="1">
      <c r="A29" s="39" t="s">
        <v>153</v>
      </c>
      <c r="B29" s="41">
        <f>Лист3!B29+Лист3!B12</f>
        <v>149.8</v>
      </c>
      <c r="C29" s="41">
        <f>Лист3!C29+Лист3!C12</f>
        <v>139.3</v>
      </c>
      <c r="D29" s="41">
        <f>Лист3!D29+Лист3!D12</f>
        <v>1872.4</v>
      </c>
      <c r="E29" s="41">
        <f>Лист3!E29+Лист3!E12</f>
        <v>65.5</v>
      </c>
      <c r="F29" s="41">
        <f>Лист3!F29+Лист3!F12</f>
        <v>66</v>
      </c>
      <c r="G29" s="41">
        <f>Лист3!G29+Лист3!G12</f>
        <v>703.5999999999999</v>
      </c>
      <c r="H29" s="41">
        <f>Лист3!H29+Лист3!H12</f>
        <v>0</v>
      </c>
      <c r="I29" s="41">
        <f>Лист3!I29+Лист3!I12</f>
        <v>0</v>
      </c>
      <c r="J29" s="41">
        <f>Лист3!J29+Лист3!J12</f>
        <v>0</v>
      </c>
      <c r="K29" s="41">
        <f>Лист3!K29+Лист3!K12</f>
        <v>215.3</v>
      </c>
      <c r="L29" s="41">
        <f>Лист3!L29+Лист3!L12</f>
        <v>205.3</v>
      </c>
      <c r="M29" s="41">
        <f>Лист3!M29+Лист3!M12</f>
        <v>2576</v>
      </c>
    </row>
    <row r="30" spans="1:13" ht="15.75" thickBot="1">
      <c r="A30" s="42" t="s">
        <v>147</v>
      </c>
      <c r="B30" s="43">
        <f>Лист3!B30+Лист3!B13</f>
        <v>105.39999999999999</v>
      </c>
      <c r="C30" s="43">
        <f>Лист3!C30+Лист3!C13</f>
        <v>139.3</v>
      </c>
      <c r="D30" s="43">
        <f>Лист3!D30+Лист3!D13</f>
        <v>1525.6000000000001</v>
      </c>
      <c r="E30" s="43">
        <f>Лист3!E30+Лист3!E13</f>
        <v>53</v>
      </c>
      <c r="F30" s="43">
        <f>Лист3!F30+Лист3!F13</f>
        <v>66</v>
      </c>
      <c r="G30" s="43">
        <f>Лист3!G30+Лист3!G13</f>
        <v>655.5999999999999</v>
      </c>
      <c r="H30" s="43">
        <f>Лист3!H30+Лист3!H13</f>
        <v>0</v>
      </c>
      <c r="I30" s="43">
        <f>Лист3!I30+Лист3!I13</f>
        <v>0</v>
      </c>
      <c r="J30" s="43">
        <f>Лист3!J30+Лист3!J13</f>
        <v>0</v>
      </c>
      <c r="K30" s="43">
        <f>Лист3!K30+Лист3!K13</f>
        <v>158.4</v>
      </c>
      <c r="L30" s="43">
        <f>Лист3!L30+Лист3!L13</f>
        <v>205.3</v>
      </c>
      <c r="M30" s="43">
        <f>Лист3!M30+Лист3!M13</f>
        <v>2181.2</v>
      </c>
    </row>
    <row r="31" spans="1:13" ht="15.75" thickBot="1">
      <c r="A31" s="42" t="s">
        <v>148</v>
      </c>
      <c r="B31" s="43">
        <f>Лист3!B31+Лист3!B14</f>
        <v>44.4</v>
      </c>
      <c r="C31" s="43">
        <f>Лист3!C31+Лист3!C14</f>
        <v>0</v>
      </c>
      <c r="D31" s="43">
        <f>Лист3!D31+Лист3!D14</f>
        <v>37.6</v>
      </c>
      <c r="E31" s="43">
        <f>Лист3!E31+Лист3!E14</f>
        <v>12.5</v>
      </c>
      <c r="F31" s="43">
        <f>Лист3!F31+Лист3!F14</f>
        <v>0</v>
      </c>
      <c r="G31" s="43">
        <f>Лист3!G31+Лист3!G14</f>
        <v>48</v>
      </c>
      <c r="H31" s="43">
        <f>Лист3!H31+Лист3!H14</f>
        <v>0</v>
      </c>
      <c r="I31" s="43">
        <f>Лист3!I31+Лист3!I14</f>
        <v>0</v>
      </c>
      <c r="J31" s="43">
        <f>Лист3!J31+Лист3!J14</f>
        <v>0</v>
      </c>
      <c r="K31" s="43">
        <f>Лист3!K31+Лист3!K14</f>
        <v>56.9</v>
      </c>
      <c r="L31" s="43">
        <f>Лист3!L31+Лист3!L14</f>
        <v>0</v>
      </c>
      <c r="M31" s="43">
        <f>Лист3!M31+Лист3!M14</f>
        <v>85.6</v>
      </c>
    </row>
    <row r="32" spans="1:13" ht="15.75" thickBot="1">
      <c r="A32" s="42" t="s">
        <v>149</v>
      </c>
      <c r="B32" s="43">
        <f>Лист3!B32+Лист3!B15</f>
        <v>0</v>
      </c>
      <c r="C32" s="43">
        <f>Лист3!C32+Лист3!C15</f>
        <v>0</v>
      </c>
      <c r="D32" s="43">
        <f>Лист3!D32+Лист3!D15</f>
        <v>0</v>
      </c>
      <c r="E32" s="43">
        <f>Лист3!E32+Лист3!E15</f>
        <v>0</v>
      </c>
      <c r="F32" s="43">
        <f>Лист3!F32+Лист3!F15</f>
        <v>0</v>
      </c>
      <c r="G32" s="43">
        <f>Лист3!G32+Лист3!G15</f>
        <v>0</v>
      </c>
      <c r="H32" s="43">
        <f>Лист3!H32+Лист3!H15</f>
        <v>0</v>
      </c>
      <c r="I32" s="43">
        <f>Лист3!I32+Лист3!I15</f>
        <v>0</v>
      </c>
      <c r="J32" s="43">
        <f>Лист3!J32+Лист3!J15</f>
        <v>0</v>
      </c>
      <c r="K32" s="43">
        <f>Лист3!K32+Лист3!K15</f>
        <v>0</v>
      </c>
      <c r="L32" s="43">
        <f>Лист3!L32+Лист3!L15</f>
        <v>0</v>
      </c>
      <c r="M32" s="43">
        <f>Лист3!M32+Лист3!M15</f>
        <v>0</v>
      </c>
    </row>
    <row r="33" spans="1:13" ht="15.75" thickBot="1">
      <c r="A33" s="45" t="s">
        <v>185</v>
      </c>
      <c r="B33" s="43">
        <f>Лист3!B33+Лист3!B16</f>
        <v>0</v>
      </c>
      <c r="C33" s="43">
        <f>Лист3!C33+Лист3!C16</f>
        <v>0</v>
      </c>
      <c r="D33" s="43">
        <f>Лист3!D33+Лист3!D16</f>
        <v>154.6</v>
      </c>
      <c r="E33" s="43">
        <f>Лист3!E33+Лист3!E16</f>
        <v>0</v>
      </c>
      <c r="F33" s="43">
        <f>Лист3!F33+Лист3!F16</f>
        <v>0</v>
      </c>
      <c r="G33" s="43">
        <f>Лист3!G33+Лист3!G16</f>
        <v>0</v>
      </c>
      <c r="H33" s="43">
        <f>Лист3!H33+Лист3!H16</f>
        <v>0</v>
      </c>
      <c r="I33" s="43">
        <f>Лист3!I33+Лист3!I16</f>
        <v>0</v>
      </c>
      <c r="J33" s="43">
        <f>Лист3!J33+Лист3!J16</f>
        <v>0</v>
      </c>
      <c r="K33" s="43">
        <f>Лист3!K33+Лист3!K16</f>
        <v>0</v>
      </c>
      <c r="L33" s="43">
        <f>Лист3!L33+Лист3!L16</f>
        <v>0</v>
      </c>
      <c r="M33" s="43">
        <f>Лист3!M33+Лист3!M16</f>
        <v>154.6</v>
      </c>
    </row>
    <row r="34" ht="15.75" thickBot="1"/>
    <row r="35" spans="1:17" s="36" customFormat="1" ht="15.75" thickBot="1">
      <c r="A35" s="303" t="s">
        <v>150</v>
      </c>
      <c r="B35" s="301" t="s">
        <v>186</v>
      </c>
      <c r="C35" s="311"/>
      <c r="D35" s="311"/>
      <c r="E35" s="302"/>
      <c r="F35" s="301" t="s">
        <v>187</v>
      </c>
      <c r="G35" s="311"/>
      <c r="H35" s="311"/>
      <c r="I35" s="302"/>
      <c r="J35" s="301" t="s">
        <v>188</v>
      </c>
      <c r="K35" s="311"/>
      <c r="L35" s="311"/>
      <c r="M35" s="302"/>
      <c r="N35" s="301" t="s">
        <v>189</v>
      </c>
      <c r="O35" s="311"/>
      <c r="P35" s="311"/>
      <c r="Q35" s="302"/>
    </row>
    <row r="36" spans="1:17" s="36" customFormat="1" ht="60.75" thickBot="1">
      <c r="A36" s="304"/>
      <c r="B36" s="47" t="s">
        <v>190</v>
      </c>
      <c r="C36" s="47" t="s">
        <v>191</v>
      </c>
      <c r="D36" s="47" t="s">
        <v>192</v>
      </c>
      <c r="E36" s="47" t="s">
        <v>193</v>
      </c>
      <c r="F36" s="47" t="s">
        <v>190</v>
      </c>
      <c r="G36" s="47" t="s">
        <v>191</v>
      </c>
      <c r="H36" s="47" t="s">
        <v>192</v>
      </c>
      <c r="I36" s="47" t="s">
        <v>193</v>
      </c>
      <c r="J36" s="47" t="s">
        <v>190</v>
      </c>
      <c r="K36" s="47" t="s">
        <v>191</v>
      </c>
      <c r="L36" s="47" t="s">
        <v>192</v>
      </c>
      <c r="M36" s="47" t="s">
        <v>193</v>
      </c>
      <c r="N36" s="47" t="s">
        <v>190</v>
      </c>
      <c r="O36" s="47" t="s">
        <v>191</v>
      </c>
      <c r="P36" s="47" t="s">
        <v>192</v>
      </c>
      <c r="Q36" s="47" t="s">
        <v>193</v>
      </c>
    </row>
    <row r="37" spans="1:17" s="35" customFormat="1" ht="15.75" thickBot="1">
      <c r="A37" s="39" t="s">
        <v>153</v>
      </c>
      <c r="B37" s="53">
        <v>29.4</v>
      </c>
      <c r="C37" s="41">
        <v>77</v>
      </c>
      <c r="D37" s="41">
        <f>SUM(D38:D40)</f>
        <v>180</v>
      </c>
      <c r="E37" s="41">
        <f>SUM(E38:E40)</f>
        <v>89.89999999999999</v>
      </c>
      <c r="F37" s="41">
        <v>29.31</v>
      </c>
      <c r="G37" s="54">
        <f>(G38+G39+G40)/3</f>
        <v>76.95</v>
      </c>
      <c r="H37" s="41">
        <f>SUM(H38:H40)</f>
        <v>175</v>
      </c>
      <c r="I37" s="41">
        <f>SUM(I38:I40)</f>
        <v>54.734</v>
      </c>
      <c r="J37" s="41">
        <v>28.95</v>
      </c>
      <c r="K37" s="54">
        <f>(K38+K39+K40)/3</f>
        <v>76.96</v>
      </c>
      <c r="L37" s="41">
        <f>SUM(L38:L40)</f>
        <v>172</v>
      </c>
      <c r="M37" s="54">
        <f>SUM(M38:M40)</f>
        <v>40.49154</v>
      </c>
      <c r="N37" s="41">
        <v>29.3</v>
      </c>
      <c r="O37" s="54">
        <f>(O38+O39+O40)/3</f>
        <v>77.11666666666666</v>
      </c>
      <c r="P37" s="41">
        <f>SUM(P38:P40)</f>
        <v>177</v>
      </c>
      <c r="Q37" s="41">
        <f>SUM(Q38:Q40)</f>
        <v>41.47323659999999</v>
      </c>
    </row>
    <row r="38" spans="1:17" ht="15.75" thickBot="1">
      <c r="A38" s="42" t="s">
        <v>147</v>
      </c>
      <c r="B38" s="46">
        <v>5.6</v>
      </c>
      <c r="C38" s="43">
        <v>75</v>
      </c>
      <c r="D38" s="43">
        <v>11</v>
      </c>
      <c r="E38" s="43">
        <v>51.3</v>
      </c>
      <c r="F38" s="43">
        <v>5.59</v>
      </c>
      <c r="G38" s="49">
        <v>74.95</v>
      </c>
      <c r="H38" s="43">
        <v>5</v>
      </c>
      <c r="I38" s="43">
        <v>15.2</v>
      </c>
      <c r="J38" s="43">
        <v>5.58</v>
      </c>
      <c r="K38" s="49">
        <v>74.89</v>
      </c>
      <c r="L38" s="43">
        <v>0</v>
      </c>
      <c r="M38" s="43">
        <v>0</v>
      </c>
      <c r="N38" s="43">
        <v>5.58</v>
      </c>
      <c r="O38" s="43">
        <v>74.89</v>
      </c>
      <c r="P38" s="43">
        <v>0</v>
      </c>
      <c r="Q38" s="43">
        <v>0</v>
      </c>
    </row>
    <row r="39" spans="1:17" ht="15.75" thickBot="1">
      <c r="A39" s="42" t="s">
        <v>148</v>
      </c>
      <c r="B39" s="46">
        <v>6.2</v>
      </c>
      <c r="C39" s="43">
        <v>75</v>
      </c>
      <c r="D39" s="43">
        <v>12</v>
      </c>
      <c r="E39" s="43">
        <v>22.4</v>
      </c>
      <c r="F39" s="43">
        <v>6.2</v>
      </c>
      <c r="G39" s="49">
        <v>75.5</v>
      </c>
      <c r="H39" s="43">
        <v>12</v>
      </c>
      <c r="I39" s="50">
        <v>22.848</v>
      </c>
      <c r="J39" s="43">
        <v>6.22</v>
      </c>
      <c r="K39" s="49">
        <v>75.64</v>
      </c>
      <c r="L39" s="43">
        <v>13</v>
      </c>
      <c r="M39" s="50">
        <v>23.304959999999998</v>
      </c>
      <c r="N39" s="43">
        <v>6.24</v>
      </c>
      <c r="O39" s="49">
        <v>75.99</v>
      </c>
      <c r="P39" s="43">
        <v>13</v>
      </c>
      <c r="Q39" s="50">
        <v>23.771059199999996</v>
      </c>
    </row>
    <row r="40" spans="1:17" ht="15.75" thickBot="1">
      <c r="A40" s="42" t="s">
        <v>149</v>
      </c>
      <c r="B40" s="46">
        <v>36.7</v>
      </c>
      <c r="C40" s="43">
        <v>80</v>
      </c>
      <c r="D40" s="43">
        <v>157</v>
      </c>
      <c r="E40" s="43">
        <v>16.2</v>
      </c>
      <c r="F40" s="43">
        <v>36.7</v>
      </c>
      <c r="G40" s="49">
        <v>80.4</v>
      </c>
      <c r="H40" s="43">
        <v>158</v>
      </c>
      <c r="I40" s="50">
        <v>16.686</v>
      </c>
      <c r="J40" s="43">
        <v>36.75</v>
      </c>
      <c r="K40" s="49">
        <v>80.35</v>
      </c>
      <c r="L40" s="43">
        <v>159</v>
      </c>
      <c r="M40" s="50">
        <v>17.18658</v>
      </c>
      <c r="N40" s="43">
        <v>36.77</v>
      </c>
      <c r="O40" s="43">
        <v>80.47</v>
      </c>
      <c r="P40" s="43">
        <v>164</v>
      </c>
      <c r="Q40" s="50">
        <v>17.7021774</v>
      </c>
    </row>
    <row r="41" ht="15.75" thickBot="1">
      <c r="B41" s="52"/>
    </row>
    <row r="42" spans="1:13" ht="15.75" thickBot="1">
      <c r="A42" s="305" t="s">
        <v>150</v>
      </c>
      <c r="B42" s="307" t="s">
        <v>181</v>
      </c>
      <c r="C42" s="308"/>
      <c r="D42" s="309"/>
      <c r="E42" s="307" t="s">
        <v>182</v>
      </c>
      <c r="F42" s="308"/>
      <c r="G42" s="309"/>
      <c r="H42" s="307" t="s">
        <v>183</v>
      </c>
      <c r="I42" s="308"/>
      <c r="J42" s="309"/>
      <c r="K42" s="307" t="s">
        <v>184</v>
      </c>
      <c r="L42" s="308"/>
      <c r="M42" s="309"/>
    </row>
    <row r="43" spans="1:13" ht="15.75" thickBot="1">
      <c r="A43" s="312"/>
      <c r="B43" s="307" t="s">
        <v>154</v>
      </c>
      <c r="C43" s="309"/>
      <c r="D43" s="305" t="s">
        <v>152</v>
      </c>
      <c r="E43" s="307" t="s">
        <v>154</v>
      </c>
      <c r="F43" s="309"/>
      <c r="G43" s="305" t="s">
        <v>152</v>
      </c>
      <c r="H43" s="307" t="s">
        <v>154</v>
      </c>
      <c r="I43" s="309"/>
      <c r="J43" s="305" t="s">
        <v>152</v>
      </c>
      <c r="K43" s="307" t="s">
        <v>154</v>
      </c>
      <c r="L43" s="309"/>
      <c r="M43" s="305" t="s">
        <v>152</v>
      </c>
    </row>
    <row r="44" spans="1:13" ht="15.75" thickBot="1">
      <c r="A44" s="306"/>
      <c r="B44" s="48" t="s">
        <v>120</v>
      </c>
      <c r="C44" s="48" t="s">
        <v>121</v>
      </c>
      <c r="D44" s="306"/>
      <c r="E44" s="48" t="s">
        <v>120</v>
      </c>
      <c r="F44" s="48" t="s">
        <v>121</v>
      </c>
      <c r="G44" s="306"/>
      <c r="H44" s="48" t="s">
        <v>120</v>
      </c>
      <c r="I44" s="48" t="s">
        <v>121</v>
      </c>
      <c r="J44" s="306"/>
      <c r="K44" s="48" t="s">
        <v>120</v>
      </c>
      <c r="L44" s="48" t="s">
        <v>121</v>
      </c>
      <c r="M44" s="306"/>
    </row>
    <row r="45" spans="1:13" s="35" customFormat="1" ht="15.75" thickBot="1">
      <c r="A45" s="39" t="s">
        <v>153</v>
      </c>
      <c r="B45" s="41">
        <f>Лист3!B45+Лист3!B29+Лист3!B12</f>
        <v>535.16</v>
      </c>
      <c r="C45" s="41">
        <f>Лист3!C45+Лист3!C29+Лист3!C12</f>
        <v>143.3</v>
      </c>
      <c r="D45" s="41">
        <f>Лист3!D45+Лист3!D29+Лист3!D12</f>
        <v>2550.79</v>
      </c>
      <c r="E45" s="41">
        <f>Лист3!E45+Лист3!E29+Лист3!E12</f>
        <v>424.37</v>
      </c>
      <c r="F45" s="41">
        <f>Лист3!F45+Лист3!F29+Лист3!F12</f>
        <v>171.95999999999998</v>
      </c>
      <c r="G45" s="41">
        <f>Лист3!G45+Лист3!G29+Лист3!G12</f>
        <v>2368.64</v>
      </c>
      <c r="H45" s="41">
        <f>Лист3!H45+Лист3!H29+Лист3!H12</f>
        <v>351.73</v>
      </c>
      <c r="I45" s="41">
        <f>Лист3!I45+Лист3!I29+Лист3!I12</f>
        <v>73.99000000000001</v>
      </c>
      <c r="J45" s="41">
        <f>Лист3!J45+Лист3!J29+Лист3!J12</f>
        <v>1150.86</v>
      </c>
      <c r="K45" s="41">
        <f>Лист3!K45+Лист3!K29+Лист3!K12</f>
        <v>1311.26</v>
      </c>
      <c r="L45" s="41">
        <f>Лист3!L45+Лист3!L29+Лист3!L12</f>
        <v>389.25</v>
      </c>
      <c r="M45" s="41">
        <f>Лист3!M45+Лист3!M29+Лист3!M12</f>
        <v>6070.29</v>
      </c>
    </row>
    <row r="46" spans="1:13" ht="15.75" thickBot="1">
      <c r="A46" s="42" t="s">
        <v>147</v>
      </c>
      <c r="B46" s="43">
        <f>Лист3!B46+Лист3!B30+Лист3!B13</f>
        <v>105.39999999999999</v>
      </c>
      <c r="C46" s="43">
        <f>Лист3!C46+Лист3!C30+Лист3!C13</f>
        <v>139.3</v>
      </c>
      <c r="D46" s="43">
        <f>Лист3!D46+Лист3!D30+Лист3!D13</f>
        <v>1575.7</v>
      </c>
      <c r="E46" s="43">
        <f>Лист3!E46+Лист3!E30+Лист3!E13</f>
        <v>109.2</v>
      </c>
      <c r="F46" s="43">
        <f>Лист3!F46+Лист3!F30+Лист3!F13</f>
        <v>132</v>
      </c>
      <c r="G46" s="43">
        <f>Лист3!G46+Лист3!G30+Лист3!G13</f>
        <v>1303.1</v>
      </c>
      <c r="H46" s="43">
        <f>Лист3!H46+Лист3!H30+Лист3!H13</f>
        <v>5.2</v>
      </c>
      <c r="I46" s="43">
        <f>Лист3!I46+Лист3!I30+Лист3!I13</f>
        <v>16</v>
      </c>
      <c r="J46" s="43">
        <f>Лист3!J46+Лист3!J30+Лист3!J13</f>
        <v>161.8</v>
      </c>
      <c r="K46" s="43">
        <f>Лист3!K46+Лист3!K30+Лист3!K13</f>
        <v>219.8</v>
      </c>
      <c r="L46" s="43">
        <f>Лист3!L46+Лист3!L30+Лист3!L13</f>
        <v>287.3</v>
      </c>
      <c r="M46" s="43">
        <f>Лист3!M46+Лист3!M30+Лист3!M13</f>
        <v>3040.6</v>
      </c>
    </row>
    <row r="47" spans="1:13" ht="15.75" thickBot="1">
      <c r="A47" s="42" t="s">
        <v>148</v>
      </c>
      <c r="B47" s="43">
        <f>Лист3!B47+Лист3!B31+Лист3!B14</f>
        <v>44.4</v>
      </c>
      <c r="C47" s="43">
        <f>Лист3!C47+Лист3!C31+Лист3!C14</f>
        <v>0</v>
      </c>
      <c r="D47" s="43">
        <f>Лист3!D47+Лист3!D31+Лист3!D14</f>
        <v>37.6</v>
      </c>
      <c r="E47" s="43">
        <f>Лист3!E47+Лист3!E31+Лист3!E14</f>
        <v>34.5</v>
      </c>
      <c r="F47" s="43">
        <f>Лист3!F47+Лист3!F31+Лист3!F14</f>
        <v>36.6</v>
      </c>
      <c r="G47" s="43">
        <f>Лист3!G47+Лист3!G31+Лист3!G14</f>
        <v>221.7</v>
      </c>
      <c r="H47" s="43">
        <f>Лист3!H47+Лист3!H31+Лист3!H14</f>
        <v>0</v>
      </c>
      <c r="I47" s="43">
        <f>Лист3!I47+Лист3!I31+Лист3!I14</f>
        <v>45.2</v>
      </c>
      <c r="J47" s="43">
        <f>Лист3!J47+Лист3!J31+Лист3!J14</f>
        <v>180.39999999999998</v>
      </c>
      <c r="K47" s="43">
        <f>Лист3!K47+Лист3!K31+Лист3!K14</f>
        <v>78.9</v>
      </c>
      <c r="L47" s="43">
        <f>Лист3!L47+Лист3!L31+Лист3!L14</f>
        <v>81.80000000000001</v>
      </c>
      <c r="M47" s="43">
        <f>Лист3!M47+Лист3!M31+Лист3!M14</f>
        <v>439.7</v>
      </c>
    </row>
    <row r="48" spans="1:13" ht="15.75" thickBot="1">
      <c r="A48" s="42" t="s">
        <v>149</v>
      </c>
      <c r="B48" s="43">
        <f>Лист3!B48+Лист3!B32+Лист3!B15</f>
        <v>385.35999999999996</v>
      </c>
      <c r="C48" s="43">
        <f>Лист3!C48+Лист3!C32+Лист3!C15</f>
        <v>4.000000000000001</v>
      </c>
      <c r="D48" s="43">
        <f>Лист3!D48+Лист3!D32+Лист3!D15</f>
        <v>308.78999999999996</v>
      </c>
      <c r="E48" s="43">
        <f>Лист3!E48+Лист3!E32+Лист3!E15</f>
        <v>280.67</v>
      </c>
      <c r="F48" s="43">
        <f>Лист3!F48+Лист3!F32+Лист3!F15</f>
        <v>3.3600000000000003</v>
      </c>
      <c r="G48" s="43">
        <f>Лист3!G48+Лист3!G32+Лист3!G15</f>
        <v>415.84000000000003</v>
      </c>
      <c r="H48" s="43">
        <f>Лист3!H48+Лист3!H32+Лист3!H15</f>
        <v>346.53000000000003</v>
      </c>
      <c r="I48" s="43">
        <f>Лист3!I48+Лист3!I32+Лист3!I15</f>
        <v>12.790000000000001</v>
      </c>
      <c r="J48" s="43">
        <f>Лист3!J48+Лист3!J32+Лист3!J15</f>
        <v>459.76</v>
      </c>
      <c r="K48" s="43">
        <f>Лист3!K48+Лист3!K32+Лист3!K15</f>
        <v>1012.56</v>
      </c>
      <c r="L48" s="43">
        <f>Лист3!L48+Лист3!L32+Лист3!L15</f>
        <v>20.150000000000002</v>
      </c>
      <c r="M48" s="43">
        <f>Лист3!M48+Лист3!M32+Лист3!M15</f>
        <v>1184.3899999999999</v>
      </c>
    </row>
    <row r="49" spans="1:13" ht="15.75" thickBot="1">
      <c r="A49" s="45" t="s">
        <v>185</v>
      </c>
      <c r="B49" s="43">
        <f>Лист3!B49+Лист3!B33+Лист3!B16</f>
        <v>0</v>
      </c>
      <c r="C49" s="43">
        <f>Лист3!C49+Лист3!C33+Лист3!C16</f>
        <v>0</v>
      </c>
      <c r="D49" s="43">
        <f>Лист3!D49+Лист3!D33+Лист3!D16</f>
        <v>474.1</v>
      </c>
      <c r="E49" s="43">
        <f>Лист3!E49+Лист3!E33+Лист3!E16</f>
        <v>0</v>
      </c>
      <c r="F49" s="43">
        <f>Лист3!F49+Лист3!F33+Лист3!F16</f>
        <v>0</v>
      </c>
      <c r="G49" s="43">
        <f>Лист3!G49+Лист3!G33+Лист3!G16</f>
        <v>428</v>
      </c>
      <c r="H49" s="43">
        <f>Лист3!H49+Лист3!H33+Лист3!H16</f>
        <v>0</v>
      </c>
      <c r="I49" s="43">
        <f>Лист3!I49+Лист3!I33+Лист3!I16</f>
        <v>0</v>
      </c>
      <c r="J49" s="43">
        <f>Лист3!J49+Лист3!J33+Лист3!J16</f>
        <v>348.9</v>
      </c>
      <c r="K49" s="43">
        <f>Лист3!K49+Лист3!K33+Лист3!K16</f>
        <v>0</v>
      </c>
      <c r="L49" s="43">
        <f>Лист3!L49+Лист3!L33+Лист3!L16</f>
        <v>0</v>
      </c>
      <c r="M49" s="43">
        <f>Лист3!M49+Лист3!M33+Лист3!M16</f>
        <v>1251</v>
      </c>
    </row>
    <row r="51" ht="15.75" thickBot="1"/>
    <row r="52" spans="1:17" s="36" customFormat="1" ht="15.75" thickBot="1">
      <c r="A52" s="305" t="s">
        <v>150</v>
      </c>
      <c r="B52" s="307" t="s">
        <v>186</v>
      </c>
      <c r="C52" s="308"/>
      <c r="D52" s="308"/>
      <c r="E52" s="309"/>
      <c r="F52" s="307" t="s">
        <v>187</v>
      </c>
      <c r="G52" s="308"/>
      <c r="H52" s="308"/>
      <c r="I52" s="309"/>
      <c r="J52" s="307" t="s">
        <v>188</v>
      </c>
      <c r="K52" s="308"/>
      <c r="L52" s="308"/>
      <c r="M52" s="309"/>
      <c r="N52" s="307" t="s">
        <v>189</v>
      </c>
      <c r="O52" s="308"/>
      <c r="P52" s="308"/>
      <c r="Q52" s="309"/>
    </row>
    <row r="53" spans="1:17" s="36" customFormat="1" ht="60.75" thickBot="1">
      <c r="A53" s="306"/>
      <c r="B53" s="48" t="s">
        <v>190</v>
      </c>
      <c r="C53" s="48" t="s">
        <v>191</v>
      </c>
      <c r="D53" s="48" t="s">
        <v>192</v>
      </c>
      <c r="E53" s="48" t="s">
        <v>193</v>
      </c>
      <c r="F53" s="48" t="s">
        <v>190</v>
      </c>
      <c r="G53" s="48" t="s">
        <v>191</v>
      </c>
      <c r="H53" s="48" t="s">
        <v>192</v>
      </c>
      <c r="I53" s="48" t="s">
        <v>193</v>
      </c>
      <c r="J53" s="48" t="s">
        <v>190</v>
      </c>
      <c r="K53" s="48" t="s">
        <v>191</v>
      </c>
      <c r="L53" s="48" t="s">
        <v>192</v>
      </c>
      <c r="M53" s="48" t="s">
        <v>193</v>
      </c>
      <c r="N53" s="48" t="s">
        <v>190</v>
      </c>
      <c r="O53" s="48" t="s">
        <v>191</v>
      </c>
      <c r="P53" s="48" t="s">
        <v>192</v>
      </c>
      <c r="Q53" s="48" t="s">
        <v>193</v>
      </c>
    </row>
    <row r="54" spans="1:17" s="35" customFormat="1" ht="15.75" thickBot="1">
      <c r="A54" s="39" t="s">
        <v>153</v>
      </c>
      <c r="B54" s="53">
        <v>29.4</v>
      </c>
      <c r="C54" s="55">
        <v>77</v>
      </c>
      <c r="D54" s="41">
        <f>SUM(D55:D57)</f>
        <v>180</v>
      </c>
      <c r="E54" s="54">
        <f>SUM(E55:E57)</f>
        <v>89.89999999999999</v>
      </c>
      <c r="F54" s="41">
        <v>29.4</v>
      </c>
      <c r="G54" s="54">
        <f>(G55+G56+G57)/3</f>
        <v>75.46666666666667</v>
      </c>
      <c r="H54" s="41">
        <f>SUM(H55:H57)</f>
        <v>128</v>
      </c>
      <c r="I54" s="41">
        <f>SUM(I55:I57)</f>
        <v>49.99999999999999</v>
      </c>
      <c r="J54" s="41">
        <v>29.39</v>
      </c>
      <c r="K54" s="54">
        <f>(K55+K56+K57)/3</f>
        <v>74.76666666666667</v>
      </c>
      <c r="L54" s="41">
        <f>SUM(L55:L57)</f>
        <v>69</v>
      </c>
      <c r="M54" s="41">
        <f>SUM(M55:M57)</f>
        <v>18.1</v>
      </c>
      <c r="N54" s="41">
        <v>28.99</v>
      </c>
      <c r="O54" s="54">
        <f>(O55+O56+O57)/3</f>
        <v>72.82333333333334</v>
      </c>
      <c r="P54" s="41">
        <f>SUM(P55:P57)</f>
        <v>0</v>
      </c>
      <c r="Q54" s="41">
        <f>SUM(Q55:Q57)</f>
        <v>0</v>
      </c>
    </row>
    <row r="55" spans="1:17" ht="15.75" thickBot="1">
      <c r="A55" s="42" t="s">
        <v>147</v>
      </c>
      <c r="B55" s="46">
        <v>5.6</v>
      </c>
      <c r="C55" s="51">
        <v>75</v>
      </c>
      <c r="D55" s="43">
        <v>11</v>
      </c>
      <c r="E55" s="49">
        <v>51.3</v>
      </c>
      <c r="F55" s="43">
        <v>5.59</v>
      </c>
      <c r="G55" s="49">
        <v>71.9</v>
      </c>
      <c r="H55" s="43">
        <v>5</v>
      </c>
      <c r="I55" s="43">
        <v>15.2</v>
      </c>
      <c r="J55" s="43">
        <v>5.558</v>
      </c>
      <c r="K55" s="43">
        <v>71.85</v>
      </c>
      <c r="L55" s="43">
        <v>0</v>
      </c>
      <c r="M55" s="43">
        <v>0</v>
      </c>
      <c r="N55" s="49">
        <v>5.558</v>
      </c>
      <c r="O55" s="43">
        <v>71.85</v>
      </c>
      <c r="P55" s="43">
        <v>0</v>
      </c>
      <c r="Q55" s="43">
        <v>0</v>
      </c>
    </row>
    <row r="56" spans="1:17" ht="15.75" thickBot="1">
      <c r="A56" s="42" t="s">
        <v>148</v>
      </c>
      <c r="B56" s="46">
        <v>6.2</v>
      </c>
      <c r="C56" s="51">
        <v>75</v>
      </c>
      <c r="D56" s="43">
        <v>12</v>
      </c>
      <c r="E56" s="49">
        <v>22.4</v>
      </c>
      <c r="F56" s="43">
        <v>6.2</v>
      </c>
      <c r="G56" s="49">
        <v>75</v>
      </c>
      <c r="H56" s="43">
        <v>12</v>
      </c>
      <c r="I56" s="43">
        <v>22.4</v>
      </c>
      <c r="J56" s="43">
        <v>6.19</v>
      </c>
      <c r="K56" s="49">
        <v>75</v>
      </c>
      <c r="L56" s="43">
        <v>5</v>
      </c>
      <c r="M56" s="43">
        <v>9.4</v>
      </c>
      <c r="N56" s="43">
        <v>6.18</v>
      </c>
      <c r="O56" s="49">
        <v>74.9</v>
      </c>
      <c r="P56" s="43">
        <v>0</v>
      </c>
      <c r="Q56" s="43">
        <v>0</v>
      </c>
    </row>
    <row r="57" spans="1:17" ht="15.75" thickBot="1">
      <c r="A57" s="42" t="s">
        <v>149</v>
      </c>
      <c r="B57" s="46">
        <v>36.7</v>
      </c>
      <c r="C57" s="51">
        <v>80</v>
      </c>
      <c r="D57" s="43">
        <v>157</v>
      </c>
      <c r="E57" s="49">
        <v>16.2</v>
      </c>
      <c r="F57" s="43">
        <v>36.2</v>
      </c>
      <c r="G57" s="49">
        <v>79.5</v>
      </c>
      <c r="H57" s="43">
        <v>111</v>
      </c>
      <c r="I57" s="43">
        <v>12.4</v>
      </c>
      <c r="J57" s="43">
        <v>35.5</v>
      </c>
      <c r="K57" s="43">
        <v>77.45</v>
      </c>
      <c r="L57" s="43">
        <v>64</v>
      </c>
      <c r="M57" s="43">
        <v>8.7</v>
      </c>
      <c r="N57" s="43">
        <v>33.8</v>
      </c>
      <c r="O57" s="43">
        <v>71.72</v>
      </c>
      <c r="P57" s="43">
        <v>0</v>
      </c>
      <c r="Q57" s="43">
        <v>0</v>
      </c>
    </row>
  </sheetData>
  <sheetProtection/>
  <mergeCells count="59">
    <mergeCell ref="J35:M35"/>
    <mergeCell ref="N52:Q52"/>
    <mergeCell ref="H43:I43"/>
    <mergeCell ref="J43:J44"/>
    <mergeCell ref="K43:L43"/>
    <mergeCell ref="M43:M44"/>
    <mergeCell ref="B43:C43"/>
    <mergeCell ref="D43:D44"/>
    <mergeCell ref="E43:F43"/>
    <mergeCell ref="G43:G44"/>
    <mergeCell ref="A35:A36"/>
    <mergeCell ref="B35:E35"/>
    <mergeCell ref="F35:I35"/>
    <mergeCell ref="E27:F27"/>
    <mergeCell ref="G27:G28"/>
    <mergeCell ref="H27:I27"/>
    <mergeCell ref="J27:J28"/>
    <mergeCell ref="N35:Q35"/>
    <mergeCell ref="A42:A44"/>
    <mergeCell ref="B42:D42"/>
    <mergeCell ref="E42:G42"/>
    <mergeCell ref="H42:J42"/>
    <mergeCell ref="K42:M42"/>
    <mergeCell ref="A52:A53"/>
    <mergeCell ref="B52:E52"/>
    <mergeCell ref="F52:I52"/>
    <mergeCell ref="J52:M52"/>
    <mergeCell ref="N18:Q18"/>
    <mergeCell ref="A26:A28"/>
    <mergeCell ref="B26:D26"/>
    <mergeCell ref="E26:G26"/>
    <mergeCell ref="H26:J26"/>
    <mergeCell ref="K26:M26"/>
    <mergeCell ref="K27:L27"/>
    <mergeCell ref="M27:M28"/>
    <mergeCell ref="K10:L10"/>
    <mergeCell ref="M10:M11"/>
    <mergeCell ref="A18:A19"/>
    <mergeCell ref="B18:E18"/>
    <mergeCell ref="F18:I18"/>
    <mergeCell ref="J18:M18"/>
    <mergeCell ref="B27:C27"/>
    <mergeCell ref="D27:D28"/>
    <mergeCell ref="A2:A3"/>
    <mergeCell ref="B2:E2"/>
    <mergeCell ref="F2:I2"/>
    <mergeCell ref="J2:M2"/>
    <mergeCell ref="H10:I10"/>
    <mergeCell ref="J10:J11"/>
    <mergeCell ref="N2:Q2"/>
    <mergeCell ref="A9:A11"/>
    <mergeCell ref="B9:D9"/>
    <mergeCell ref="E9:G9"/>
    <mergeCell ref="H9:J9"/>
    <mergeCell ref="K9:M9"/>
    <mergeCell ref="B10:C10"/>
    <mergeCell ref="D10:D11"/>
    <mergeCell ref="E10:F10"/>
    <mergeCell ref="G10:G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Q57"/>
  <sheetViews>
    <sheetView zoomScale="40" zoomScaleNormal="40" zoomScalePageLayoutView="0" workbookViewId="0" topLeftCell="A1">
      <selection activeCell="K45" sqref="K45:M49"/>
    </sheetView>
  </sheetViews>
  <sheetFormatPr defaultColWidth="8.8515625" defaultRowHeight="15"/>
  <cols>
    <col min="1" max="1" width="23.7109375" style="37" customWidth="1"/>
    <col min="2" max="3" width="12.140625" style="37" customWidth="1"/>
    <col min="4" max="4" width="14.00390625" style="37" customWidth="1"/>
    <col min="5" max="6" width="12.140625" style="37" customWidth="1"/>
    <col min="7" max="7" width="15.28125" style="37" customWidth="1"/>
    <col min="8" max="9" width="12.140625" style="37" customWidth="1"/>
    <col min="10" max="10" width="16.140625" style="37" customWidth="1"/>
    <col min="11" max="12" width="12.140625" style="37" customWidth="1"/>
    <col min="13" max="13" width="14.7109375" style="37" customWidth="1"/>
    <col min="14" max="14" width="10.140625" style="37" customWidth="1"/>
    <col min="15" max="15" width="11.00390625" style="37" customWidth="1"/>
    <col min="16" max="16384" width="8.8515625" style="37" customWidth="1"/>
  </cols>
  <sheetData>
    <row r="1" ht="15.75" thickBot="1"/>
    <row r="2" spans="1:17" s="36" customFormat="1" ht="15.75" thickBot="1">
      <c r="A2" s="299" t="s">
        <v>150</v>
      </c>
      <c r="B2" s="290" t="s">
        <v>186</v>
      </c>
      <c r="C2" s="291"/>
      <c r="D2" s="291"/>
      <c r="E2" s="292"/>
      <c r="F2" s="290" t="s">
        <v>187</v>
      </c>
      <c r="G2" s="291"/>
      <c r="H2" s="291"/>
      <c r="I2" s="292"/>
      <c r="J2" s="290" t="s">
        <v>188</v>
      </c>
      <c r="K2" s="291"/>
      <c r="L2" s="291"/>
      <c r="M2" s="292"/>
      <c r="N2" s="290" t="s">
        <v>189</v>
      </c>
      <c r="O2" s="291"/>
      <c r="P2" s="291"/>
      <c r="Q2" s="292"/>
    </row>
    <row r="3" spans="1:17" s="36" customFormat="1" ht="60.75" thickBot="1">
      <c r="A3" s="300"/>
      <c r="B3" s="61" t="s">
        <v>190</v>
      </c>
      <c r="C3" s="61" t="s">
        <v>191</v>
      </c>
      <c r="D3" s="61" t="s">
        <v>192</v>
      </c>
      <c r="E3" s="61" t="s">
        <v>193</v>
      </c>
      <c r="F3" s="61" t="s">
        <v>190</v>
      </c>
      <c r="G3" s="61" t="s">
        <v>191</v>
      </c>
      <c r="H3" s="61" t="s">
        <v>192</v>
      </c>
      <c r="I3" s="61" t="s">
        <v>193</v>
      </c>
      <c r="J3" s="61" t="s">
        <v>190</v>
      </c>
      <c r="K3" s="61" t="s">
        <v>191</v>
      </c>
      <c r="L3" s="61" t="s">
        <v>192</v>
      </c>
      <c r="M3" s="61" t="s">
        <v>193</v>
      </c>
      <c r="N3" s="61" t="s">
        <v>190</v>
      </c>
      <c r="O3" s="61" t="s">
        <v>191</v>
      </c>
      <c r="P3" s="61" t="s">
        <v>192</v>
      </c>
      <c r="Q3" s="61" t="s">
        <v>193</v>
      </c>
    </row>
    <row r="4" spans="1:17" s="35" customFormat="1" ht="15.75" thickBot="1">
      <c r="A4" s="39" t="s">
        <v>153</v>
      </c>
      <c r="B4" s="53">
        <v>29.4</v>
      </c>
      <c r="C4" s="55">
        <f>(C5+C6+C7)/3</f>
        <v>76.66666666666667</v>
      </c>
      <c r="D4" s="41">
        <f>SUM(D5:D7)</f>
        <v>180</v>
      </c>
      <c r="E4" s="41">
        <f>SUM(E5:E7)</f>
        <v>89.89999999999999</v>
      </c>
      <c r="F4" s="41">
        <v>29.4</v>
      </c>
      <c r="G4" s="54">
        <f>(G5+G6+G7)/3</f>
        <v>77.06666666666668</v>
      </c>
      <c r="H4" s="41">
        <f>SUM(H5:H7)</f>
        <v>181</v>
      </c>
      <c r="I4" s="56">
        <f>SUM(I5:I7)</f>
        <v>91.34700000000001</v>
      </c>
      <c r="J4" s="41">
        <v>29.42</v>
      </c>
      <c r="K4" s="54">
        <f>(K5+K6+K7)/3</f>
        <v>77.09666666666666</v>
      </c>
      <c r="L4" s="41">
        <v>180</v>
      </c>
      <c r="M4" s="56">
        <f>SUM(M5:M7)</f>
        <v>92.82266999999999</v>
      </c>
      <c r="N4" s="41">
        <v>29.47</v>
      </c>
      <c r="O4" s="54">
        <f>(O5+O6+O7)/3</f>
        <v>77.45666666666666</v>
      </c>
      <c r="P4" s="41">
        <f>SUM(P5:P7)</f>
        <v>189</v>
      </c>
      <c r="Q4" s="41">
        <f>SUM(Q5:Q7)</f>
        <v>94.32767789999998</v>
      </c>
    </row>
    <row r="5" spans="1:17" ht="15.75" thickBot="1">
      <c r="A5" s="42" t="s">
        <v>147</v>
      </c>
      <c r="B5" s="46">
        <v>5.6</v>
      </c>
      <c r="C5" s="43">
        <v>75</v>
      </c>
      <c r="D5" s="43">
        <v>11</v>
      </c>
      <c r="E5" s="43">
        <v>51.3</v>
      </c>
      <c r="F5" s="50">
        <v>5.598</v>
      </c>
      <c r="G5" s="49">
        <v>75.3</v>
      </c>
      <c r="H5" s="43">
        <v>11</v>
      </c>
      <c r="I5" s="50">
        <f>E5*1.01</f>
        <v>51.812999999999995</v>
      </c>
      <c r="J5" s="43">
        <v>5.61</v>
      </c>
      <c r="K5" s="49">
        <v>75.3</v>
      </c>
      <c r="L5" s="43">
        <v>11</v>
      </c>
      <c r="M5" s="50">
        <f>I5*1.01</f>
        <v>52.331129999999995</v>
      </c>
      <c r="N5" s="49">
        <v>5.62</v>
      </c>
      <c r="O5" s="49">
        <v>75.91</v>
      </c>
      <c r="P5" s="43">
        <v>12</v>
      </c>
      <c r="Q5" s="43">
        <f>M5*1.01</f>
        <v>52.8544413</v>
      </c>
    </row>
    <row r="6" spans="1:17" ht="15.75" thickBot="1">
      <c r="A6" s="42" t="s">
        <v>148</v>
      </c>
      <c r="B6" s="46">
        <v>6.2</v>
      </c>
      <c r="C6" s="43">
        <v>75</v>
      </c>
      <c r="D6" s="43">
        <v>12</v>
      </c>
      <c r="E6" s="43">
        <v>22.4</v>
      </c>
      <c r="F6" s="43">
        <f>B6</f>
        <v>6.2</v>
      </c>
      <c r="G6" s="49">
        <v>75.5</v>
      </c>
      <c r="H6" s="43">
        <v>12</v>
      </c>
      <c r="I6" s="50">
        <f>E6*1.02</f>
        <v>22.848</v>
      </c>
      <c r="J6" s="43">
        <v>6.22</v>
      </c>
      <c r="K6" s="43">
        <v>75.64</v>
      </c>
      <c r="L6" s="43">
        <v>13</v>
      </c>
      <c r="M6" s="50">
        <f>I6*1.02</f>
        <v>23.304959999999998</v>
      </c>
      <c r="N6" s="43">
        <v>6.24</v>
      </c>
      <c r="O6" s="49">
        <v>75.99</v>
      </c>
      <c r="P6" s="43">
        <v>13</v>
      </c>
      <c r="Q6" s="43">
        <f>M6*1.02</f>
        <v>23.771059199999996</v>
      </c>
    </row>
    <row r="7" spans="1:17" ht="15.75" thickBot="1">
      <c r="A7" s="42" t="s">
        <v>149</v>
      </c>
      <c r="B7" s="46">
        <v>36.7</v>
      </c>
      <c r="C7" s="43">
        <v>80</v>
      </c>
      <c r="D7" s="43">
        <v>157</v>
      </c>
      <c r="E7" s="43">
        <v>16.2</v>
      </c>
      <c r="F7" s="43">
        <f>B7</f>
        <v>36.7</v>
      </c>
      <c r="G7" s="49">
        <v>80.4</v>
      </c>
      <c r="H7" s="43">
        <v>158</v>
      </c>
      <c r="I7" s="50">
        <f>E7*1.03</f>
        <v>16.686</v>
      </c>
      <c r="J7" s="43">
        <v>36.75</v>
      </c>
      <c r="K7" s="43">
        <v>80.35</v>
      </c>
      <c r="L7" s="43">
        <v>159</v>
      </c>
      <c r="M7" s="50">
        <f>I7*1.03</f>
        <v>17.18658</v>
      </c>
      <c r="N7" s="43">
        <v>36.77</v>
      </c>
      <c r="O7" s="49">
        <v>80.47</v>
      </c>
      <c r="P7" s="43">
        <v>164</v>
      </c>
      <c r="Q7" s="43">
        <f>M7*1.03</f>
        <v>17.7021774</v>
      </c>
    </row>
    <row r="8" ht="15.75" thickBot="1"/>
    <row r="9" spans="1:13" ht="15.75" thickBot="1">
      <c r="A9" s="293" t="s">
        <v>150</v>
      </c>
      <c r="B9" s="296" t="s">
        <v>181</v>
      </c>
      <c r="C9" s="297"/>
      <c r="D9" s="298"/>
      <c r="E9" s="296" t="s">
        <v>182</v>
      </c>
      <c r="F9" s="297"/>
      <c r="G9" s="298"/>
      <c r="H9" s="296" t="s">
        <v>183</v>
      </c>
      <c r="I9" s="297"/>
      <c r="J9" s="298"/>
      <c r="K9" s="296" t="s">
        <v>184</v>
      </c>
      <c r="L9" s="297"/>
      <c r="M9" s="298"/>
    </row>
    <row r="10" spans="1:13" ht="15.75" thickBot="1">
      <c r="A10" s="294"/>
      <c r="B10" s="296" t="s">
        <v>154</v>
      </c>
      <c r="C10" s="298"/>
      <c r="D10" s="293" t="s">
        <v>152</v>
      </c>
      <c r="E10" s="296" t="s">
        <v>154</v>
      </c>
      <c r="F10" s="298"/>
      <c r="G10" s="293" t="s">
        <v>152</v>
      </c>
      <c r="H10" s="296" t="s">
        <v>154</v>
      </c>
      <c r="I10" s="298"/>
      <c r="J10" s="293" t="s">
        <v>152</v>
      </c>
      <c r="K10" s="296" t="s">
        <v>154</v>
      </c>
      <c r="L10" s="298"/>
      <c r="M10" s="293" t="s">
        <v>152</v>
      </c>
    </row>
    <row r="11" spans="1:13" ht="15.75" thickBot="1">
      <c r="A11" s="295"/>
      <c r="B11" s="38" t="s">
        <v>120</v>
      </c>
      <c r="C11" s="38" t="s">
        <v>121</v>
      </c>
      <c r="D11" s="295"/>
      <c r="E11" s="38" t="s">
        <v>120</v>
      </c>
      <c r="F11" s="38" t="s">
        <v>121</v>
      </c>
      <c r="G11" s="295"/>
      <c r="H11" s="38" t="s">
        <v>120</v>
      </c>
      <c r="I11" s="38" t="s">
        <v>121</v>
      </c>
      <c r="J11" s="295"/>
      <c r="K11" s="38" t="s">
        <v>120</v>
      </c>
      <c r="L11" s="38" t="s">
        <v>121</v>
      </c>
      <c r="M11" s="295"/>
    </row>
    <row r="12" spans="1:13" s="35" customFormat="1" ht="15.75" thickBot="1">
      <c r="A12" s="39" t="s">
        <v>153</v>
      </c>
      <c r="B12" s="40">
        <v>60.8</v>
      </c>
      <c r="C12" s="40">
        <v>67</v>
      </c>
      <c r="D12" s="41">
        <v>618.8000000000001</v>
      </c>
      <c r="E12" s="41"/>
      <c r="F12" s="41"/>
      <c r="G12" s="41"/>
      <c r="H12" s="41"/>
      <c r="I12" s="41"/>
      <c r="J12" s="41"/>
      <c r="K12" s="41">
        <f aca="true" t="shared" si="0" ref="K12:M16">H12+E12+B12</f>
        <v>60.8</v>
      </c>
      <c r="L12" s="41">
        <f t="shared" si="0"/>
        <v>67</v>
      </c>
      <c r="M12" s="41">
        <f t="shared" si="0"/>
        <v>618.8000000000001</v>
      </c>
    </row>
    <row r="13" spans="1:13" ht="15.75" thickBot="1">
      <c r="A13" s="42" t="s">
        <v>147</v>
      </c>
      <c r="B13" s="43">
        <v>28.3</v>
      </c>
      <c r="C13" s="43">
        <v>67</v>
      </c>
      <c r="D13" s="44">
        <v>284</v>
      </c>
      <c r="E13" s="44"/>
      <c r="F13" s="44"/>
      <c r="G13" s="44"/>
      <c r="H13" s="43"/>
      <c r="I13" s="43"/>
      <c r="J13" s="43"/>
      <c r="K13" s="43">
        <f t="shared" si="0"/>
        <v>28.3</v>
      </c>
      <c r="L13" s="43">
        <f t="shared" si="0"/>
        <v>67</v>
      </c>
      <c r="M13" s="43">
        <f t="shared" si="0"/>
        <v>284</v>
      </c>
    </row>
    <row r="14" spans="1:13" ht="15.75" thickBot="1">
      <c r="A14" s="42" t="s">
        <v>148</v>
      </c>
      <c r="B14" s="43">
        <v>32.5</v>
      </c>
      <c r="C14" s="43">
        <v>0</v>
      </c>
      <c r="D14" s="44">
        <v>25.6</v>
      </c>
      <c r="E14" s="44"/>
      <c r="F14" s="44"/>
      <c r="G14" s="44"/>
      <c r="H14" s="43"/>
      <c r="I14" s="43"/>
      <c r="J14" s="43"/>
      <c r="K14" s="43">
        <f t="shared" si="0"/>
        <v>32.5</v>
      </c>
      <c r="L14" s="43">
        <f t="shared" si="0"/>
        <v>0</v>
      </c>
      <c r="M14" s="43">
        <f t="shared" si="0"/>
        <v>25.6</v>
      </c>
    </row>
    <row r="15" spans="1:13" ht="15.75" thickBot="1">
      <c r="A15" s="42" t="s">
        <v>149</v>
      </c>
      <c r="B15" s="43"/>
      <c r="C15" s="43"/>
      <c r="D15" s="44"/>
      <c r="E15" s="44"/>
      <c r="F15" s="44"/>
      <c r="G15" s="44"/>
      <c r="H15" s="43"/>
      <c r="I15" s="43"/>
      <c r="J15" s="43"/>
      <c r="K15" s="43">
        <f t="shared" si="0"/>
        <v>0</v>
      </c>
      <c r="L15" s="43">
        <f t="shared" si="0"/>
        <v>0</v>
      </c>
      <c r="M15" s="43">
        <f t="shared" si="0"/>
        <v>0</v>
      </c>
    </row>
    <row r="16" spans="1:13" ht="15.75" thickBot="1">
      <c r="A16" s="45" t="s">
        <v>185</v>
      </c>
      <c r="B16" s="43"/>
      <c r="C16" s="43"/>
      <c r="D16" s="44">
        <v>154.6</v>
      </c>
      <c r="E16" s="44"/>
      <c r="F16" s="44"/>
      <c r="G16" s="44"/>
      <c r="H16" s="43"/>
      <c r="I16" s="43"/>
      <c r="J16" s="43"/>
      <c r="K16" s="43">
        <f t="shared" si="0"/>
        <v>0</v>
      </c>
      <c r="L16" s="43">
        <f t="shared" si="0"/>
        <v>0</v>
      </c>
      <c r="M16" s="43">
        <f t="shared" si="0"/>
        <v>154.6</v>
      </c>
    </row>
    <row r="17" ht="15.75" thickBot="1"/>
    <row r="18" spans="1:17" s="36" customFormat="1" ht="15.75" thickBot="1">
      <c r="A18" s="293" t="s">
        <v>150</v>
      </c>
      <c r="B18" s="296" t="s">
        <v>186</v>
      </c>
      <c r="C18" s="297"/>
      <c r="D18" s="297"/>
      <c r="E18" s="298"/>
      <c r="F18" s="296" t="s">
        <v>187</v>
      </c>
      <c r="G18" s="297"/>
      <c r="H18" s="297"/>
      <c r="I18" s="298"/>
      <c r="J18" s="296" t="s">
        <v>188</v>
      </c>
      <c r="K18" s="297"/>
      <c r="L18" s="297"/>
      <c r="M18" s="298"/>
      <c r="N18" s="296" t="s">
        <v>189</v>
      </c>
      <c r="O18" s="297"/>
      <c r="P18" s="297"/>
      <c r="Q18" s="298"/>
    </row>
    <row r="19" spans="1:17" s="36" customFormat="1" ht="60.75" thickBot="1">
      <c r="A19" s="295"/>
      <c r="B19" s="38" t="s">
        <v>190</v>
      </c>
      <c r="C19" s="38" t="s">
        <v>191</v>
      </c>
      <c r="D19" s="38" t="s">
        <v>192</v>
      </c>
      <c r="E19" s="38" t="s">
        <v>193</v>
      </c>
      <c r="F19" s="38" t="s">
        <v>190</v>
      </c>
      <c r="G19" s="38" t="s">
        <v>191</v>
      </c>
      <c r="H19" s="38" t="s">
        <v>192</v>
      </c>
      <c r="I19" s="38" t="s">
        <v>193</v>
      </c>
      <c r="J19" s="38" t="s">
        <v>190</v>
      </c>
      <c r="K19" s="38" t="s">
        <v>191</v>
      </c>
      <c r="L19" s="38" t="s">
        <v>192</v>
      </c>
      <c r="M19" s="38" t="s">
        <v>193</v>
      </c>
      <c r="N19" s="38" t="s">
        <v>190</v>
      </c>
      <c r="O19" s="38" t="s">
        <v>191</v>
      </c>
      <c r="P19" s="38" t="s">
        <v>192</v>
      </c>
      <c r="Q19" s="38" t="s">
        <v>193</v>
      </c>
    </row>
    <row r="20" spans="1:17" s="35" customFormat="1" ht="15.75" thickBot="1">
      <c r="A20" s="39" t="s">
        <v>153</v>
      </c>
      <c r="B20" s="53">
        <v>29.4</v>
      </c>
      <c r="C20" s="41">
        <v>77</v>
      </c>
      <c r="D20" s="41">
        <f>SUM(D21:D23)</f>
        <v>180</v>
      </c>
      <c r="E20" s="41">
        <f>SUM(E21:E23)</f>
        <v>89.89999999999999</v>
      </c>
      <c r="F20" s="41">
        <v>29.4</v>
      </c>
      <c r="G20" s="54">
        <f>(G21+G22+G23)/3</f>
        <v>76.96333333333334</v>
      </c>
      <c r="H20" s="41">
        <f>SUM(H21:H23)</f>
        <v>179</v>
      </c>
      <c r="I20" s="41">
        <f>SUM(I21:I23)</f>
        <v>75.634</v>
      </c>
      <c r="J20" s="41">
        <v>29.4</v>
      </c>
      <c r="K20" s="54">
        <f>(K21+K22+K23)/3</f>
        <v>77.09666666666666</v>
      </c>
      <c r="L20" s="41">
        <v>47.599999999999994</v>
      </c>
      <c r="M20" s="56">
        <f>SUM(M21:M23)</f>
        <v>77.31353999999999</v>
      </c>
      <c r="N20" s="41">
        <v>29.4</v>
      </c>
      <c r="O20" s="54">
        <f>(O21+O22+O23)/3</f>
        <v>77.45666666666666</v>
      </c>
      <c r="P20" s="41">
        <f>SUM(P21:P23)</f>
        <v>186</v>
      </c>
      <c r="Q20" s="41">
        <f>SUM(Q21:Q23)</f>
        <v>79.0316766</v>
      </c>
    </row>
    <row r="21" spans="1:17" ht="15.75" thickBot="1">
      <c r="A21" s="42" t="s">
        <v>147</v>
      </c>
      <c r="B21" s="46">
        <v>5.6</v>
      </c>
      <c r="C21" s="43">
        <v>75</v>
      </c>
      <c r="D21" s="43">
        <v>11</v>
      </c>
      <c r="E21" s="43">
        <v>51.3</v>
      </c>
      <c r="F21" s="50">
        <v>5.598</v>
      </c>
      <c r="G21" s="49">
        <v>74.99</v>
      </c>
      <c r="H21" s="43">
        <v>9</v>
      </c>
      <c r="I21" s="43">
        <v>36.1</v>
      </c>
      <c r="J21" s="43">
        <v>5.598</v>
      </c>
      <c r="K21" s="49">
        <v>75.3</v>
      </c>
      <c r="L21" s="43">
        <v>9</v>
      </c>
      <c r="M21" s="50">
        <f>I21*1.02</f>
        <v>36.822</v>
      </c>
      <c r="N21" s="50">
        <v>5.598</v>
      </c>
      <c r="O21" s="49">
        <v>75.91</v>
      </c>
      <c r="P21" s="43">
        <v>9</v>
      </c>
      <c r="Q21" s="43">
        <f>M21*1.02</f>
        <v>37.558440000000004</v>
      </c>
    </row>
    <row r="22" spans="1:17" ht="15.75" thickBot="1">
      <c r="A22" s="42" t="s">
        <v>148</v>
      </c>
      <c r="B22" s="46">
        <v>6.2</v>
      </c>
      <c r="C22" s="43">
        <v>75</v>
      </c>
      <c r="D22" s="43">
        <v>12</v>
      </c>
      <c r="E22" s="43">
        <v>22.4</v>
      </c>
      <c r="F22" s="43">
        <v>6.2</v>
      </c>
      <c r="G22" s="49">
        <v>75.5</v>
      </c>
      <c r="H22" s="43">
        <v>12</v>
      </c>
      <c r="I22" s="43">
        <v>22.848</v>
      </c>
      <c r="J22" s="43">
        <v>6.22</v>
      </c>
      <c r="K22" s="43">
        <v>75.64</v>
      </c>
      <c r="L22" s="43">
        <v>13</v>
      </c>
      <c r="M22" s="50">
        <v>23.304959999999998</v>
      </c>
      <c r="N22" s="43">
        <v>6.24</v>
      </c>
      <c r="O22" s="49">
        <v>75.99</v>
      </c>
      <c r="P22" s="43">
        <v>13</v>
      </c>
      <c r="Q22" s="43">
        <v>23.771059199999996</v>
      </c>
    </row>
    <row r="23" spans="1:17" ht="15.75" thickBot="1">
      <c r="A23" s="42" t="s">
        <v>149</v>
      </c>
      <c r="B23" s="46">
        <v>36.7</v>
      </c>
      <c r="C23" s="43">
        <v>80</v>
      </c>
      <c r="D23" s="43">
        <v>157</v>
      </c>
      <c r="E23" s="43">
        <v>16.2</v>
      </c>
      <c r="F23" s="43">
        <v>36.7</v>
      </c>
      <c r="G23" s="49">
        <v>80.4</v>
      </c>
      <c r="H23" s="43">
        <v>158</v>
      </c>
      <c r="I23" s="43">
        <v>16.686</v>
      </c>
      <c r="J23" s="43">
        <v>36.75</v>
      </c>
      <c r="K23" s="43">
        <v>80.35</v>
      </c>
      <c r="L23" s="43">
        <v>159</v>
      </c>
      <c r="M23" s="50">
        <v>17.18658</v>
      </c>
      <c r="N23" s="43">
        <v>36.77</v>
      </c>
      <c r="O23" s="49">
        <v>80.47</v>
      </c>
      <c r="P23" s="43">
        <v>164</v>
      </c>
      <c r="Q23" s="43">
        <v>17.7021774</v>
      </c>
    </row>
    <row r="25" ht="15.75" thickBot="1"/>
    <row r="26" spans="1:13" ht="15.75" thickBot="1">
      <c r="A26" s="303" t="s">
        <v>150</v>
      </c>
      <c r="B26" s="301" t="s">
        <v>181</v>
      </c>
      <c r="C26" s="311"/>
      <c r="D26" s="302"/>
      <c r="E26" s="301" t="s">
        <v>182</v>
      </c>
      <c r="F26" s="311"/>
      <c r="G26" s="302"/>
      <c r="H26" s="301" t="s">
        <v>183</v>
      </c>
      <c r="I26" s="311"/>
      <c r="J26" s="302"/>
      <c r="K26" s="301" t="s">
        <v>184</v>
      </c>
      <c r="L26" s="311"/>
      <c r="M26" s="302"/>
    </row>
    <row r="27" spans="1:13" ht="15.75" thickBot="1">
      <c r="A27" s="310"/>
      <c r="B27" s="301" t="s">
        <v>154</v>
      </c>
      <c r="C27" s="302"/>
      <c r="D27" s="303" t="s">
        <v>152</v>
      </c>
      <c r="E27" s="301" t="s">
        <v>154</v>
      </c>
      <c r="F27" s="302"/>
      <c r="G27" s="303" t="s">
        <v>152</v>
      </c>
      <c r="H27" s="301" t="s">
        <v>154</v>
      </c>
      <c r="I27" s="302"/>
      <c r="J27" s="303" t="s">
        <v>152</v>
      </c>
      <c r="K27" s="301" t="s">
        <v>154</v>
      </c>
      <c r="L27" s="302"/>
      <c r="M27" s="303" t="s">
        <v>152</v>
      </c>
    </row>
    <row r="28" spans="1:13" ht="15.75" thickBot="1">
      <c r="A28" s="304"/>
      <c r="B28" s="47" t="s">
        <v>120</v>
      </c>
      <c r="C28" s="47" t="s">
        <v>121</v>
      </c>
      <c r="D28" s="304"/>
      <c r="E28" s="47" t="s">
        <v>120</v>
      </c>
      <c r="F28" s="47" t="s">
        <v>121</v>
      </c>
      <c r="G28" s="304"/>
      <c r="H28" s="47" t="s">
        <v>120</v>
      </c>
      <c r="I28" s="47" t="s">
        <v>121</v>
      </c>
      <c r="J28" s="304"/>
      <c r="K28" s="47" t="s">
        <v>120</v>
      </c>
      <c r="L28" s="47" t="s">
        <v>121</v>
      </c>
      <c r="M28" s="304"/>
    </row>
    <row r="29" spans="1:13" s="35" customFormat="1" ht="15.75" thickBot="1">
      <c r="A29" s="39" t="s">
        <v>153</v>
      </c>
      <c r="B29" s="41">
        <v>89</v>
      </c>
      <c r="C29" s="41">
        <v>72.3</v>
      </c>
      <c r="D29" s="41">
        <v>1253.6000000000001</v>
      </c>
      <c r="E29" s="41">
        <v>65.5</v>
      </c>
      <c r="F29" s="41">
        <v>66</v>
      </c>
      <c r="G29" s="41">
        <v>703.5999999999999</v>
      </c>
      <c r="H29" s="41"/>
      <c r="I29" s="41"/>
      <c r="J29" s="41"/>
      <c r="K29" s="41">
        <f aca="true" t="shared" si="1" ref="K29:M33">H29+E29+B29</f>
        <v>154.5</v>
      </c>
      <c r="L29" s="41">
        <f t="shared" si="1"/>
        <v>138.3</v>
      </c>
      <c r="M29" s="41">
        <f t="shared" si="1"/>
        <v>1957.2</v>
      </c>
    </row>
    <row r="30" spans="1:13" ht="15.75" thickBot="1">
      <c r="A30" s="42" t="s">
        <v>147</v>
      </c>
      <c r="B30" s="43">
        <v>77.1</v>
      </c>
      <c r="C30" s="43">
        <v>72.3</v>
      </c>
      <c r="D30" s="43">
        <v>1241.6000000000001</v>
      </c>
      <c r="E30" s="43">
        <v>53</v>
      </c>
      <c r="F30" s="43">
        <v>66</v>
      </c>
      <c r="G30" s="43">
        <v>655.5999999999999</v>
      </c>
      <c r="H30" s="43"/>
      <c r="I30" s="43"/>
      <c r="J30" s="43"/>
      <c r="K30" s="43">
        <f t="shared" si="1"/>
        <v>130.1</v>
      </c>
      <c r="L30" s="43">
        <f t="shared" si="1"/>
        <v>138.3</v>
      </c>
      <c r="M30" s="43">
        <f t="shared" si="1"/>
        <v>1897.2</v>
      </c>
    </row>
    <row r="31" spans="1:13" ht="15.75" thickBot="1">
      <c r="A31" s="42" t="s">
        <v>148</v>
      </c>
      <c r="B31" s="43">
        <v>11.9</v>
      </c>
      <c r="C31" s="43">
        <v>0</v>
      </c>
      <c r="D31" s="43">
        <v>12</v>
      </c>
      <c r="E31" s="43">
        <v>12.5</v>
      </c>
      <c r="F31" s="43">
        <v>0</v>
      </c>
      <c r="G31" s="43">
        <v>48</v>
      </c>
      <c r="H31" s="43"/>
      <c r="I31" s="43"/>
      <c r="J31" s="43"/>
      <c r="K31" s="43">
        <f t="shared" si="1"/>
        <v>24.4</v>
      </c>
      <c r="L31" s="43">
        <f t="shared" si="1"/>
        <v>0</v>
      </c>
      <c r="M31" s="43">
        <f t="shared" si="1"/>
        <v>60</v>
      </c>
    </row>
    <row r="32" spans="1:13" ht="15.75" thickBot="1">
      <c r="A32" s="42" t="s">
        <v>149</v>
      </c>
      <c r="B32" s="43"/>
      <c r="C32" s="43"/>
      <c r="D32" s="43"/>
      <c r="E32" s="43"/>
      <c r="F32" s="43"/>
      <c r="G32" s="43"/>
      <c r="H32" s="43"/>
      <c r="I32" s="43"/>
      <c r="J32" s="43"/>
      <c r="K32" s="43">
        <f t="shared" si="1"/>
        <v>0</v>
      </c>
      <c r="L32" s="43">
        <f t="shared" si="1"/>
        <v>0</v>
      </c>
      <c r="M32" s="43">
        <f t="shared" si="1"/>
        <v>0</v>
      </c>
    </row>
    <row r="33" spans="1:13" ht="15.75" thickBot="1">
      <c r="A33" s="45" t="s">
        <v>185</v>
      </c>
      <c r="B33" s="43"/>
      <c r="C33" s="43"/>
      <c r="D33" s="43"/>
      <c r="E33" s="43"/>
      <c r="F33" s="43"/>
      <c r="G33" s="43"/>
      <c r="H33" s="43"/>
      <c r="I33" s="43"/>
      <c r="J33" s="43"/>
      <c r="K33" s="43">
        <f t="shared" si="1"/>
        <v>0</v>
      </c>
      <c r="L33" s="43">
        <f t="shared" si="1"/>
        <v>0</v>
      </c>
      <c r="M33" s="43">
        <f t="shared" si="1"/>
        <v>0</v>
      </c>
    </row>
    <row r="34" ht="15.75" thickBot="1"/>
    <row r="35" spans="1:17" s="36" customFormat="1" ht="15.75" thickBot="1">
      <c r="A35" s="303" t="s">
        <v>150</v>
      </c>
      <c r="B35" s="301" t="s">
        <v>186</v>
      </c>
      <c r="C35" s="311"/>
      <c r="D35" s="311"/>
      <c r="E35" s="302"/>
      <c r="F35" s="301" t="s">
        <v>187</v>
      </c>
      <c r="G35" s="311"/>
      <c r="H35" s="311"/>
      <c r="I35" s="302"/>
      <c r="J35" s="301" t="s">
        <v>188</v>
      </c>
      <c r="K35" s="311"/>
      <c r="L35" s="311"/>
      <c r="M35" s="302"/>
      <c r="N35" s="301" t="s">
        <v>189</v>
      </c>
      <c r="O35" s="311"/>
      <c r="P35" s="311"/>
      <c r="Q35" s="302"/>
    </row>
    <row r="36" spans="1:17" s="36" customFormat="1" ht="60.75" thickBot="1">
      <c r="A36" s="304"/>
      <c r="B36" s="47" t="s">
        <v>190</v>
      </c>
      <c r="C36" s="47" t="s">
        <v>191</v>
      </c>
      <c r="D36" s="47" t="s">
        <v>192</v>
      </c>
      <c r="E36" s="47" t="s">
        <v>193</v>
      </c>
      <c r="F36" s="47" t="s">
        <v>190</v>
      </c>
      <c r="G36" s="47" t="s">
        <v>191</v>
      </c>
      <c r="H36" s="47" t="s">
        <v>192</v>
      </c>
      <c r="I36" s="47" t="s">
        <v>193</v>
      </c>
      <c r="J36" s="47" t="s">
        <v>190</v>
      </c>
      <c r="K36" s="47" t="s">
        <v>191</v>
      </c>
      <c r="L36" s="47" t="s">
        <v>192</v>
      </c>
      <c r="M36" s="47" t="s">
        <v>193</v>
      </c>
      <c r="N36" s="47" t="s">
        <v>190</v>
      </c>
      <c r="O36" s="47" t="s">
        <v>191</v>
      </c>
      <c r="P36" s="47" t="s">
        <v>192</v>
      </c>
      <c r="Q36" s="47" t="s">
        <v>193</v>
      </c>
    </row>
    <row r="37" spans="1:17" s="35" customFormat="1" ht="15.75" thickBot="1">
      <c r="A37" s="39" t="s">
        <v>153</v>
      </c>
      <c r="B37" s="53">
        <v>29.4</v>
      </c>
      <c r="C37" s="41">
        <v>77</v>
      </c>
      <c r="D37" s="41">
        <f>SUM(D38:D40)</f>
        <v>180</v>
      </c>
      <c r="E37" s="41">
        <f>SUM(E38:E40)</f>
        <v>89.89999999999999</v>
      </c>
      <c r="F37" s="41">
        <v>29.31</v>
      </c>
      <c r="G37" s="54">
        <f>(G38+G39+G40)/3</f>
        <v>76.95</v>
      </c>
      <c r="H37" s="41">
        <f>SUM(H38:H40)</f>
        <v>175</v>
      </c>
      <c r="I37" s="41">
        <f>SUM(I38:I40)</f>
        <v>54.734</v>
      </c>
      <c r="J37" s="41">
        <v>28.95</v>
      </c>
      <c r="K37" s="54">
        <f>(K38+K39+K40)/3</f>
        <v>76.96</v>
      </c>
      <c r="L37" s="41">
        <f>SUM(L38:L40)</f>
        <v>172</v>
      </c>
      <c r="M37" s="54">
        <f>SUM(M38:M40)</f>
        <v>40.49154</v>
      </c>
      <c r="N37" s="41">
        <v>29.3</v>
      </c>
      <c r="O37" s="54">
        <f>(O38+O39+O40)/3</f>
        <v>77.11666666666666</v>
      </c>
      <c r="P37" s="41">
        <f>SUM(P38:P40)</f>
        <v>177</v>
      </c>
      <c r="Q37" s="41">
        <f>SUM(Q38:Q40)</f>
        <v>41.47323659999999</v>
      </c>
    </row>
    <row r="38" spans="1:17" ht="15.75" thickBot="1">
      <c r="A38" s="42" t="s">
        <v>147</v>
      </c>
      <c r="B38" s="46">
        <v>5.6</v>
      </c>
      <c r="C38" s="43">
        <v>75</v>
      </c>
      <c r="D38" s="43">
        <v>11</v>
      </c>
      <c r="E38" s="43">
        <v>51.3</v>
      </c>
      <c r="F38" s="43">
        <v>5.59</v>
      </c>
      <c r="G38" s="49">
        <v>74.95</v>
      </c>
      <c r="H38" s="43">
        <v>5</v>
      </c>
      <c r="I38" s="43">
        <v>15.2</v>
      </c>
      <c r="J38" s="43">
        <v>5.58</v>
      </c>
      <c r="K38" s="49">
        <v>74.89</v>
      </c>
      <c r="L38" s="43">
        <v>0</v>
      </c>
      <c r="M38" s="43">
        <v>0</v>
      </c>
      <c r="N38" s="43">
        <v>5.58</v>
      </c>
      <c r="O38" s="43">
        <v>74.89</v>
      </c>
      <c r="P38" s="43">
        <v>0</v>
      </c>
      <c r="Q38" s="43">
        <v>0</v>
      </c>
    </row>
    <row r="39" spans="1:17" ht="15.75" thickBot="1">
      <c r="A39" s="42" t="s">
        <v>148</v>
      </c>
      <c r="B39" s="46">
        <v>6.2</v>
      </c>
      <c r="C39" s="43">
        <v>75</v>
      </c>
      <c r="D39" s="43">
        <v>12</v>
      </c>
      <c r="E39" s="43">
        <v>22.4</v>
      </c>
      <c r="F39" s="43">
        <v>6.2</v>
      </c>
      <c r="G39" s="49">
        <v>75.5</v>
      </c>
      <c r="H39" s="43">
        <v>12</v>
      </c>
      <c r="I39" s="50">
        <v>22.848</v>
      </c>
      <c r="J39" s="43">
        <v>6.22</v>
      </c>
      <c r="K39" s="49">
        <v>75.64</v>
      </c>
      <c r="L39" s="43">
        <v>13</v>
      </c>
      <c r="M39" s="50">
        <v>23.304959999999998</v>
      </c>
      <c r="N39" s="43">
        <v>6.24</v>
      </c>
      <c r="O39" s="49">
        <v>75.99</v>
      </c>
      <c r="P39" s="43">
        <v>13</v>
      </c>
      <c r="Q39" s="50">
        <v>23.771059199999996</v>
      </c>
    </row>
    <row r="40" spans="1:17" ht="15.75" thickBot="1">
      <c r="A40" s="42" t="s">
        <v>149</v>
      </c>
      <c r="B40" s="46">
        <v>36.7</v>
      </c>
      <c r="C40" s="43">
        <v>80</v>
      </c>
      <c r="D40" s="43">
        <v>157</v>
      </c>
      <c r="E40" s="43">
        <v>16.2</v>
      </c>
      <c r="F40" s="43">
        <v>36.7</v>
      </c>
      <c r="G40" s="49">
        <v>80.4</v>
      </c>
      <c r="H40" s="43">
        <v>158</v>
      </c>
      <c r="I40" s="50">
        <v>16.686</v>
      </c>
      <c r="J40" s="43">
        <v>36.75</v>
      </c>
      <c r="K40" s="49">
        <v>80.35</v>
      </c>
      <c r="L40" s="43">
        <v>159</v>
      </c>
      <c r="M40" s="50">
        <v>17.18658</v>
      </c>
      <c r="N40" s="43">
        <v>36.77</v>
      </c>
      <c r="O40" s="43">
        <v>80.47</v>
      </c>
      <c r="P40" s="43">
        <v>164</v>
      </c>
      <c r="Q40" s="50">
        <v>17.7021774</v>
      </c>
    </row>
    <row r="41" ht="15.75" thickBot="1">
      <c r="B41" s="52"/>
    </row>
    <row r="42" spans="1:13" ht="15.75" thickBot="1">
      <c r="A42" s="305" t="s">
        <v>150</v>
      </c>
      <c r="B42" s="307" t="s">
        <v>181</v>
      </c>
      <c r="C42" s="308"/>
      <c r="D42" s="309"/>
      <c r="E42" s="307" t="s">
        <v>182</v>
      </c>
      <c r="F42" s="308"/>
      <c r="G42" s="309"/>
      <c r="H42" s="307" t="s">
        <v>183</v>
      </c>
      <c r="I42" s="308"/>
      <c r="J42" s="309"/>
      <c r="K42" s="307" t="s">
        <v>184</v>
      </c>
      <c r="L42" s="308"/>
      <c r="M42" s="309"/>
    </row>
    <row r="43" spans="1:13" ht="15.75" thickBot="1">
      <c r="A43" s="312"/>
      <c r="B43" s="307" t="s">
        <v>154</v>
      </c>
      <c r="C43" s="309"/>
      <c r="D43" s="305" t="s">
        <v>152</v>
      </c>
      <c r="E43" s="307" t="s">
        <v>154</v>
      </c>
      <c r="F43" s="309"/>
      <c r="G43" s="305" t="s">
        <v>152</v>
      </c>
      <c r="H43" s="307" t="s">
        <v>154</v>
      </c>
      <c r="I43" s="309"/>
      <c r="J43" s="305" t="s">
        <v>152</v>
      </c>
      <c r="K43" s="307" t="s">
        <v>154</v>
      </c>
      <c r="L43" s="309"/>
      <c r="M43" s="305" t="s">
        <v>152</v>
      </c>
    </row>
    <row r="44" spans="1:13" ht="15.75" thickBot="1">
      <c r="A44" s="306"/>
      <c r="B44" s="48" t="s">
        <v>120</v>
      </c>
      <c r="C44" s="48" t="s">
        <v>121</v>
      </c>
      <c r="D44" s="306"/>
      <c r="E44" s="48" t="s">
        <v>120</v>
      </c>
      <c r="F44" s="48" t="s">
        <v>121</v>
      </c>
      <c r="G44" s="306"/>
      <c r="H44" s="48" t="s">
        <v>120</v>
      </c>
      <c r="I44" s="48" t="s">
        <v>121</v>
      </c>
      <c r="J44" s="306"/>
      <c r="K44" s="48" t="s">
        <v>120</v>
      </c>
      <c r="L44" s="48" t="s">
        <v>121</v>
      </c>
      <c r="M44" s="306"/>
    </row>
    <row r="45" spans="1:13" s="35" customFormat="1" ht="15.75" thickBot="1">
      <c r="A45" s="39" t="s">
        <v>153</v>
      </c>
      <c r="B45" s="41">
        <v>385.35999999999996</v>
      </c>
      <c r="C45" s="41">
        <v>4.000000000000001</v>
      </c>
      <c r="D45" s="41">
        <v>678.3899999999999</v>
      </c>
      <c r="E45" s="41">
        <v>358.87</v>
      </c>
      <c r="F45" s="41">
        <v>105.96</v>
      </c>
      <c r="G45" s="41">
        <v>1665.04</v>
      </c>
      <c r="H45" s="41">
        <v>351.73</v>
      </c>
      <c r="I45" s="41">
        <v>73.99000000000001</v>
      </c>
      <c r="J45" s="41">
        <v>1150.86</v>
      </c>
      <c r="K45" s="41">
        <f aca="true" t="shared" si="2" ref="K45:M49">H45+E45+B45</f>
        <v>1095.96</v>
      </c>
      <c r="L45" s="41">
        <f t="shared" si="2"/>
        <v>183.95</v>
      </c>
      <c r="M45" s="41">
        <f t="shared" si="2"/>
        <v>3494.2899999999995</v>
      </c>
    </row>
    <row r="46" spans="1:13" ht="15.75" thickBot="1">
      <c r="A46" s="42" t="s">
        <v>147</v>
      </c>
      <c r="B46" s="43">
        <v>0</v>
      </c>
      <c r="C46" s="43">
        <v>0</v>
      </c>
      <c r="D46" s="43">
        <v>50.1</v>
      </c>
      <c r="E46" s="43">
        <v>56.2</v>
      </c>
      <c r="F46" s="43">
        <v>66</v>
      </c>
      <c r="G46" s="43">
        <v>647.5</v>
      </c>
      <c r="H46" s="43">
        <v>5.2</v>
      </c>
      <c r="I46" s="43">
        <v>16</v>
      </c>
      <c r="J46" s="43">
        <v>161.8</v>
      </c>
      <c r="K46" s="43">
        <f t="shared" si="2"/>
        <v>61.400000000000006</v>
      </c>
      <c r="L46" s="43">
        <f t="shared" si="2"/>
        <v>82</v>
      </c>
      <c r="M46" s="43">
        <f t="shared" si="2"/>
        <v>859.4</v>
      </c>
    </row>
    <row r="47" spans="1:13" ht="15.75" thickBot="1">
      <c r="A47" s="42" t="s">
        <v>148</v>
      </c>
      <c r="B47" s="43">
        <v>0</v>
      </c>
      <c r="C47" s="43">
        <v>0</v>
      </c>
      <c r="D47" s="43">
        <v>0</v>
      </c>
      <c r="E47" s="43">
        <v>22</v>
      </c>
      <c r="F47" s="43">
        <v>36.6</v>
      </c>
      <c r="G47" s="43">
        <v>173.7</v>
      </c>
      <c r="H47" s="43">
        <v>0</v>
      </c>
      <c r="I47" s="43">
        <v>45.2</v>
      </c>
      <c r="J47" s="43">
        <v>180.39999999999998</v>
      </c>
      <c r="K47" s="43">
        <f t="shared" si="2"/>
        <v>22</v>
      </c>
      <c r="L47" s="43">
        <f t="shared" si="2"/>
        <v>81.80000000000001</v>
      </c>
      <c r="M47" s="43">
        <f t="shared" si="2"/>
        <v>354.09999999999997</v>
      </c>
    </row>
    <row r="48" spans="1:13" ht="15.75" thickBot="1">
      <c r="A48" s="42" t="s">
        <v>149</v>
      </c>
      <c r="B48" s="43">
        <v>385.35999999999996</v>
      </c>
      <c r="C48" s="43">
        <v>4.000000000000001</v>
      </c>
      <c r="D48" s="43">
        <v>308.78999999999996</v>
      </c>
      <c r="E48" s="43">
        <v>280.67</v>
      </c>
      <c r="F48" s="43">
        <v>3.3600000000000003</v>
      </c>
      <c r="G48" s="43">
        <v>415.84000000000003</v>
      </c>
      <c r="H48" s="43">
        <v>346.53000000000003</v>
      </c>
      <c r="I48" s="43">
        <v>12.790000000000001</v>
      </c>
      <c r="J48" s="43">
        <v>459.76</v>
      </c>
      <c r="K48" s="43">
        <f t="shared" si="2"/>
        <v>1012.56</v>
      </c>
      <c r="L48" s="43">
        <f t="shared" si="2"/>
        <v>20.150000000000002</v>
      </c>
      <c r="M48" s="43">
        <f t="shared" si="2"/>
        <v>1184.3899999999999</v>
      </c>
    </row>
    <row r="49" spans="1:13" ht="15.75" thickBot="1">
      <c r="A49" s="45" t="s">
        <v>185</v>
      </c>
      <c r="B49" s="43">
        <v>0</v>
      </c>
      <c r="C49" s="43">
        <v>0</v>
      </c>
      <c r="D49" s="43">
        <v>319.5</v>
      </c>
      <c r="E49" s="43">
        <v>0</v>
      </c>
      <c r="F49" s="43">
        <v>0</v>
      </c>
      <c r="G49" s="43">
        <v>428</v>
      </c>
      <c r="H49" s="43">
        <v>0</v>
      </c>
      <c r="I49" s="43">
        <v>0</v>
      </c>
      <c r="J49" s="43">
        <v>348.9</v>
      </c>
      <c r="K49" s="43">
        <f t="shared" si="2"/>
        <v>0</v>
      </c>
      <c r="L49" s="43">
        <f t="shared" si="2"/>
        <v>0</v>
      </c>
      <c r="M49" s="43">
        <f t="shared" si="2"/>
        <v>1096.4</v>
      </c>
    </row>
    <row r="51" ht="15.75" thickBot="1"/>
    <row r="52" spans="1:17" s="36" customFormat="1" ht="15.75" thickBot="1">
      <c r="A52" s="305" t="s">
        <v>150</v>
      </c>
      <c r="B52" s="307" t="s">
        <v>186</v>
      </c>
      <c r="C52" s="308"/>
      <c r="D52" s="308"/>
      <c r="E52" s="309"/>
      <c r="F52" s="307" t="s">
        <v>187</v>
      </c>
      <c r="G52" s="308"/>
      <c r="H52" s="308"/>
      <c r="I52" s="309"/>
      <c r="J52" s="307" t="s">
        <v>188</v>
      </c>
      <c r="K52" s="308"/>
      <c r="L52" s="308"/>
      <c r="M52" s="309"/>
      <c r="N52" s="307" t="s">
        <v>189</v>
      </c>
      <c r="O52" s="308"/>
      <c r="P52" s="308"/>
      <c r="Q52" s="309"/>
    </row>
    <row r="53" spans="1:17" s="36" customFormat="1" ht="60.75" thickBot="1">
      <c r="A53" s="306"/>
      <c r="B53" s="48" t="s">
        <v>190</v>
      </c>
      <c r="C53" s="48" t="s">
        <v>191</v>
      </c>
      <c r="D53" s="48" t="s">
        <v>192</v>
      </c>
      <c r="E53" s="48" t="s">
        <v>193</v>
      </c>
      <c r="F53" s="48" t="s">
        <v>190</v>
      </c>
      <c r="G53" s="48" t="s">
        <v>191</v>
      </c>
      <c r="H53" s="48" t="s">
        <v>192</v>
      </c>
      <c r="I53" s="48" t="s">
        <v>193</v>
      </c>
      <c r="J53" s="48" t="s">
        <v>190</v>
      </c>
      <c r="K53" s="48" t="s">
        <v>191</v>
      </c>
      <c r="L53" s="48" t="s">
        <v>192</v>
      </c>
      <c r="M53" s="48" t="s">
        <v>193</v>
      </c>
      <c r="N53" s="48" t="s">
        <v>190</v>
      </c>
      <c r="O53" s="48" t="s">
        <v>191</v>
      </c>
      <c r="P53" s="48" t="s">
        <v>192</v>
      </c>
      <c r="Q53" s="48" t="s">
        <v>193</v>
      </c>
    </row>
    <row r="54" spans="1:17" s="35" customFormat="1" ht="15.75" thickBot="1">
      <c r="A54" s="39" t="s">
        <v>153</v>
      </c>
      <c r="B54" s="53">
        <v>29.4</v>
      </c>
      <c r="C54" s="55">
        <v>77</v>
      </c>
      <c r="D54" s="41">
        <f>SUM(D55:D57)</f>
        <v>180</v>
      </c>
      <c r="E54" s="54">
        <f>SUM(E55:E57)</f>
        <v>89.89999999999999</v>
      </c>
      <c r="F54" s="41">
        <v>29.4</v>
      </c>
      <c r="G54" s="54">
        <f>(G55+G56+G57)/3</f>
        <v>75.46666666666667</v>
      </c>
      <c r="H54" s="41">
        <f>SUM(H55:H57)</f>
        <v>128</v>
      </c>
      <c r="I54" s="41">
        <f>SUM(I55:I57)</f>
        <v>49.99999999999999</v>
      </c>
      <c r="J54" s="41">
        <v>29.39</v>
      </c>
      <c r="K54" s="54">
        <f>(K55+K56+K57)/3</f>
        <v>74.76666666666667</v>
      </c>
      <c r="L54" s="41">
        <f>SUM(L55:L57)</f>
        <v>69</v>
      </c>
      <c r="M54" s="41">
        <f>SUM(M55:M57)</f>
        <v>18.1</v>
      </c>
      <c r="N54" s="41">
        <v>28.99</v>
      </c>
      <c r="O54" s="54">
        <f>(O55+O56+O57)/3</f>
        <v>72.82333333333334</v>
      </c>
      <c r="P54" s="41">
        <f>SUM(P55:P57)</f>
        <v>0</v>
      </c>
      <c r="Q54" s="41">
        <f>SUM(Q55:Q57)</f>
        <v>0</v>
      </c>
    </row>
    <row r="55" spans="1:17" ht="15.75" thickBot="1">
      <c r="A55" s="42" t="s">
        <v>147</v>
      </c>
      <c r="B55" s="46">
        <v>5.6</v>
      </c>
      <c r="C55" s="51">
        <v>75</v>
      </c>
      <c r="D55" s="43">
        <v>11</v>
      </c>
      <c r="E55" s="49">
        <v>51.3</v>
      </c>
      <c r="F55" s="43">
        <v>5.59</v>
      </c>
      <c r="G55" s="49">
        <v>71.9</v>
      </c>
      <c r="H55" s="43">
        <v>5</v>
      </c>
      <c r="I55" s="43">
        <v>15.2</v>
      </c>
      <c r="J55" s="43">
        <v>5.558</v>
      </c>
      <c r="K55" s="43">
        <v>71.85</v>
      </c>
      <c r="L55" s="43">
        <v>0</v>
      </c>
      <c r="M55" s="43">
        <v>0</v>
      </c>
      <c r="N55" s="49">
        <v>5.558</v>
      </c>
      <c r="O55" s="43">
        <v>71.85</v>
      </c>
      <c r="P55" s="43">
        <v>0</v>
      </c>
      <c r="Q55" s="43">
        <v>0</v>
      </c>
    </row>
    <row r="56" spans="1:17" ht="15.75" thickBot="1">
      <c r="A56" s="42" t="s">
        <v>148</v>
      </c>
      <c r="B56" s="46">
        <v>6.2</v>
      </c>
      <c r="C56" s="51">
        <v>75</v>
      </c>
      <c r="D56" s="43">
        <v>12</v>
      </c>
      <c r="E56" s="49">
        <v>22.4</v>
      </c>
      <c r="F56" s="43">
        <v>6.2</v>
      </c>
      <c r="G56" s="49">
        <v>75</v>
      </c>
      <c r="H56" s="43">
        <v>12</v>
      </c>
      <c r="I56" s="43">
        <v>22.4</v>
      </c>
      <c r="J56" s="43">
        <v>6.19</v>
      </c>
      <c r="K56" s="49">
        <v>75</v>
      </c>
      <c r="L56" s="43">
        <v>5</v>
      </c>
      <c r="M56" s="43">
        <v>9.4</v>
      </c>
      <c r="N56" s="43">
        <v>6.18</v>
      </c>
      <c r="O56" s="49">
        <v>74.9</v>
      </c>
      <c r="P56" s="43">
        <v>0</v>
      </c>
      <c r="Q56" s="43">
        <v>0</v>
      </c>
    </row>
    <row r="57" spans="1:17" ht="15.75" thickBot="1">
      <c r="A57" s="42" t="s">
        <v>149</v>
      </c>
      <c r="B57" s="46">
        <v>36.7</v>
      </c>
      <c r="C57" s="51">
        <v>80</v>
      </c>
      <c r="D57" s="43">
        <v>157</v>
      </c>
      <c r="E57" s="49">
        <v>16.2</v>
      </c>
      <c r="F57" s="43">
        <v>36.2</v>
      </c>
      <c r="G57" s="49">
        <v>79.5</v>
      </c>
      <c r="H57" s="43">
        <v>111</v>
      </c>
      <c r="I57" s="43">
        <v>12.4</v>
      </c>
      <c r="J57" s="43">
        <v>35.5</v>
      </c>
      <c r="K57" s="43">
        <v>77.45</v>
      </c>
      <c r="L57" s="43">
        <v>64</v>
      </c>
      <c r="M57" s="43">
        <v>8.7</v>
      </c>
      <c r="N57" s="43">
        <v>33.8</v>
      </c>
      <c r="O57" s="43">
        <v>71.72</v>
      </c>
      <c r="P57" s="43">
        <v>0</v>
      </c>
      <c r="Q57" s="43">
        <v>0</v>
      </c>
    </row>
  </sheetData>
  <sheetProtection/>
  <mergeCells count="59">
    <mergeCell ref="A2:A3"/>
    <mergeCell ref="B2:E2"/>
    <mergeCell ref="F2:I2"/>
    <mergeCell ref="J2:M2"/>
    <mergeCell ref="N2:Q2"/>
    <mergeCell ref="A52:A53"/>
    <mergeCell ref="B52:E52"/>
    <mergeCell ref="F52:I52"/>
    <mergeCell ref="J52:M52"/>
    <mergeCell ref="N52:Q52"/>
    <mergeCell ref="N18:Q18"/>
    <mergeCell ref="A35:A36"/>
    <mergeCell ref="B35:E35"/>
    <mergeCell ref="F35:I35"/>
    <mergeCell ref="J35:M35"/>
    <mergeCell ref="N35:Q35"/>
    <mergeCell ref="K27:L27"/>
    <mergeCell ref="M27:M28"/>
    <mergeCell ref="E27:F27"/>
    <mergeCell ref="G27:G28"/>
    <mergeCell ref="A18:A19"/>
    <mergeCell ref="B18:E18"/>
    <mergeCell ref="F18:I18"/>
    <mergeCell ref="J18:M18"/>
    <mergeCell ref="A42:A44"/>
    <mergeCell ref="B42:D42"/>
    <mergeCell ref="E42:G42"/>
    <mergeCell ref="H42:J42"/>
    <mergeCell ref="K42:M42"/>
    <mergeCell ref="B43:C43"/>
    <mergeCell ref="B9:D9"/>
    <mergeCell ref="E9:G9"/>
    <mergeCell ref="H9:J9"/>
    <mergeCell ref="K9:M9"/>
    <mergeCell ref="B10:C10"/>
    <mergeCell ref="K43:L43"/>
    <mergeCell ref="M43:M44"/>
    <mergeCell ref="D43:D44"/>
    <mergeCell ref="E43:F43"/>
    <mergeCell ref="G43:G44"/>
    <mergeCell ref="K10:L10"/>
    <mergeCell ref="M10:M11"/>
    <mergeCell ref="A26:A28"/>
    <mergeCell ref="B26:D26"/>
    <mergeCell ref="E26:G26"/>
    <mergeCell ref="H26:J26"/>
    <mergeCell ref="K26:M26"/>
    <mergeCell ref="B27:C27"/>
    <mergeCell ref="D27:D28"/>
    <mergeCell ref="A9:A11"/>
    <mergeCell ref="D10:D11"/>
    <mergeCell ref="E10:F10"/>
    <mergeCell ref="G10:G11"/>
    <mergeCell ref="H10:I10"/>
    <mergeCell ref="J10:J11"/>
    <mergeCell ref="J43:J44"/>
    <mergeCell ref="H43:I43"/>
    <mergeCell ref="H27:I27"/>
    <mergeCell ref="J27:J28"/>
  </mergeCells>
  <printOptions/>
  <pageMargins left="0.7" right="0.7" top="0.75" bottom="0.75" header="0.3" footer="0.3"/>
  <pageSetup fitToWidth="0" fitToHeight="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Гончаров Андрей Александрович</dc:creator>
  <cp:keywords/>
  <dc:description/>
  <cp:lastModifiedBy>Rizvan</cp:lastModifiedBy>
  <cp:lastPrinted>2014-06-10T08:42:57Z</cp:lastPrinted>
  <dcterms:created xsi:type="dcterms:W3CDTF">2013-04-26T13:26:35Z</dcterms:created>
  <dcterms:modified xsi:type="dcterms:W3CDTF">2014-09-10T10:23:55Z</dcterms:modified>
  <cp:category/>
  <cp:version/>
  <cp:contentType/>
  <cp:contentStatus/>
</cp:coreProperties>
</file>